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525" windowWidth="20775" windowHeight="7620"/>
  </bookViews>
  <sheets>
    <sheet name="Rekapitulace stavby" sheetId="1" r:id="rId1"/>
    <sheet name="000-005.1 - Bourací práce" sheetId="2" r:id="rId2"/>
    <sheet name="000-005.2 - Nové konstrukce" sheetId="3" r:id="rId3"/>
  </sheets>
  <definedNames>
    <definedName name="_xlnm._FilterDatabase" localSheetId="1" hidden="1">'000-005.1 - Bourací práce'!$C$129:$K$210</definedName>
    <definedName name="_xlnm._FilterDatabase" localSheetId="2" hidden="1">'000-005.2 - Nové konstrukce'!$C$129:$K$260</definedName>
    <definedName name="_xlnm.Print_Titles" localSheetId="1">'000-005.1 - Bourací práce'!$129:$129</definedName>
    <definedName name="_xlnm.Print_Titles" localSheetId="2">'000-005.2 - Nové konstrukce'!$129:$129</definedName>
    <definedName name="_xlnm.Print_Titles" localSheetId="0">'Rekapitulace stavby'!$92:$92</definedName>
    <definedName name="_xlnm.Print_Area" localSheetId="1">'000-005.1 - Bourací práce'!$C$4:$J$39,'000-005.1 - Bourací práce'!$C$50:$J$76,'000-005.1 - Bourací práce'!$C$82:$J$111,'000-005.1 - Bourací práce'!$C$117:$K$210</definedName>
    <definedName name="_xlnm.Print_Area" localSheetId="2">'000-005.2 - Nové konstrukce'!$C$4:$J$39,'000-005.2 - Nové konstrukce'!$C$50:$J$76,'000-005.2 - Nové konstrukce'!$C$82:$J$111,'000-005.2 - Nové konstrukce'!$C$117:$K$260</definedName>
    <definedName name="_xlnm.Print_Area" localSheetId="0">'Rekapitulace stavby'!$D$4:$AO$76,'Rekapitulace stavby'!$C$82:$AQ$97</definedName>
  </definedNames>
  <calcPr calcId="145621"/>
</workbook>
</file>

<file path=xl/calcChain.xml><?xml version="1.0" encoding="utf-8"?>
<calcChain xmlns="http://schemas.openxmlformats.org/spreadsheetml/2006/main">
  <c r="J37" i="3" l="1"/>
  <c r="J36" i="3"/>
  <c r="AY96" i="1"/>
  <c r="J35" i="3"/>
  <c r="AX96" i="1"/>
  <c r="BI260" i="3"/>
  <c r="BH260" i="3"/>
  <c r="BG260" i="3"/>
  <c r="BF260" i="3"/>
  <c r="T260" i="3"/>
  <c r="R260" i="3"/>
  <c r="P260" i="3"/>
  <c r="BI259" i="3"/>
  <c r="BH259" i="3"/>
  <c r="BG259" i="3"/>
  <c r="BF259" i="3"/>
  <c r="T259" i="3"/>
  <c r="R259" i="3"/>
  <c r="P259" i="3"/>
  <c r="BI257" i="3"/>
  <c r="BH257" i="3"/>
  <c r="BG257" i="3"/>
  <c r="BF257" i="3"/>
  <c r="T257" i="3"/>
  <c r="R257" i="3"/>
  <c r="P257" i="3"/>
  <c r="BI254" i="3"/>
  <c r="BH254" i="3"/>
  <c r="BG254" i="3"/>
  <c r="BF254" i="3"/>
  <c r="T254" i="3"/>
  <c r="R254" i="3"/>
  <c r="P254" i="3"/>
  <c r="BI247" i="3"/>
  <c r="BH247" i="3"/>
  <c r="BG247" i="3"/>
  <c r="BF247" i="3"/>
  <c r="T247" i="3"/>
  <c r="R247" i="3"/>
  <c r="P247" i="3"/>
  <c r="BI245" i="3"/>
  <c r="BH245" i="3"/>
  <c r="BG245" i="3"/>
  <c r="BF245" i="3"/>
  <c r="T245" i="3"/>
  <c r="R245" i="3"/>
  <c r="P245" i="3"/>
  <c r="BI244" i="3"/>
  <c r="BH244" i="3"/>
  <c r="BG244" i="3"/>
  <c r="BF244" i="3"/>
  <c r="T244" i="3"/>
  <c r="R244" i="3"/>
  <c r="P244" i="3"/>
  <c r="BI243" i="3"/>
  <c r="BH243" i="3"/>
  <c r="BG243" i="3"/>
  <c r="BF243" i="3"/>
  <c r="T243" i="3"/>
  <c r="R243" i="3"/>
  <c r="P243" i="3"/>
  <c r="BI239" i="3"/>
  <c r="BH239" i="3"/>
  <c r="BG239" i="3"/>
  <c r="BF239" i="3"/>
  <c r="T239" i="3"/>
  <c r="R239" i="3"/>
  <c r="P239" i="3"/>
  <c r="BI238" i="3"/>
  <c r="BH238" i="3"/>
  <c r="BG238" i="3"/>
  <c r="BF238" i="3"/>
  <c r="T238" i="3"/>
  <c r="R238" i="3"/>
  <c r="P238" i="3"/>
  <c r="BI236" i="3"/>
  <c r="BH236" i="3"/>
  <c r="BG236" i="3"/>
  <c r="BF236" i="3"/>
  <c r="T236" i="3"/>
  <c r="R236" i="3"/>
  <c r="P236" i="3"/>
  <c r="BI232" i="3"/>
  <c r="BH232" i="3"/>
  <c r="BG232" i="3"/>
  <c r="BF232" i="3"/>
  <c r="T232" i="3"/>
  <c r="R232" i="3"/>
  <c r="P232" i="3"/>
  <c r="BI228" i="3"/>
  <c r="BH228" i="3"/>
  <c r="BG228" i="3"/>
  <c r="BF228" i="3"/>
  <c r="T228" i="3"/>
  <c r="R228" i="3"/>
  <c r="P228" i="3"/>
  <c r="BI226" i="3"/>
  <c r="BH226" i="3"/>
  <c r="BG226" i="3"/>
  <c r="BF226" i="3"/>
  <c r="T226" i="3"/>
  <c r="R226" i="3"/>
  <c r="P226" i="3"/>
  <c r="BI225" i="3"/>
  <c r="BH225" i="3"/>
  <c r="BG225" i="3"/>
  <c r="BF225" i="3"/>
  <c r="T225" i="3"/>
  <c r="R225" i="3"/>
  <c r="P225" i="3"/>
  <c r="BI224" i="3"/>
  <c r="BH224" i="3"/>
  <c r="BG224" i="3"/>
  <c r="BF224" i="3"/>
  <c r="T224" i="3"/>
  <c r="R224" i="3"/>
  <c r="P224" i="3"/>
  <c r="BI223" i="3"/>
  <c r="BH223" i="3"/>
  <c r="BG223" i="3"/>
  <c r="BF223" i="3"/>
  <c r="T223" i="3"/>
  <c r="R223" i="3"/>
  <c r="P223" i="3"/>
  <c r="BI222" i="3"/>
  <c r="BH222" i="3"/>
  <c r="BG222" i="3"/>
  <c r="BF222" i="3"/>
  <c r="T222" i="3"/>
  <c r="R222" i="3"/>
  <c r="P222" i="3"/>
  <c r="BI219" i="3"/>
  <c r="BH219" i="3"/>
  <c r="BG219" i="3"/>
  <c r="BF219" i="3"/>
  <c r="T219" i="3"/>
  <c r="R219" i="3"/>
  <c r="P219" i="3"/>
  <c r="BI218" i="3"/>
  <c r="BH218" i="3"/>
  <c r="BG218" i="3"/>
  <c r="BF218" i="3"/>
  <c r="T218" i="3"/>
  <c r="R218" i="3"/>
  <c r="P218" i="3"/>
  <c r="BI217" i="3"/>
  <c r="BH217" i="3"/>
  <c r="BG217" i="3"/>
  <c r="BF217" i="3"/>
  <c r="T217" i="3"/>
  <c r="R217" i="3"/>
  <c r="P217" i="3"/>
  <c r="BI214" i="3"/>
  <c r="BH214" i="3"/>
  <c r="BG214" i="3"/>
  <c r="BF214" i="3"/>
  <c r="T214" i="3"/>
  <c r="R214" i="3"/>
  <c r="P214" i="3"/>
  <c r="BI209" i="3"/>
  <c r="BH209" i="3"/>
  <c r="BG209" i="3"/>
  <c r="BF209" i="3"/>
  <c r="T209" i="3"/>
  <c r="R209" i="3"/>
  <c r="P209" i="3"/>
  <c r="BI203" i="3"/>
  <c r="BH203" i="3"/>
  <c r="BG203" i="3"/>
  <c r="BF203" i="3"/>
  <c r="T203" i="3"/>
  <c r="R203" i="3"/>
  <c r="P203" i="3"/>
  <c r="BI199" i="3"/>
  <c r="BH199" i="3"/>
  <c r="BG199" i="3"/>
  <c r="BF199" i="3"/>
  <c r="T199" i="3"/>
  <c r="R199" i="3"/>
  <c r="P199" i="3"/>
  <c r="BI190" i="3"/>
  <c r="BH190" i="3"/>
  <c r="BG190" i="3"/>
  <c r="BF190" i="3"/>
  <c r="T190" i="3"/>
  <c r="R190" i="3"/>
  <c r="P190" i="3"/>
  <c r="BI188" i="3"/>
  <c r="BH188" i="3"/>
  <c r="BG188" i="3"/>
  <c r="BF188" i="3"/>
  <c r="T188" i="3"/>
  <c r="R188" i="3"/>
  <c r="P188" i="3"/>
  <c r="BI181" i="3"/>
  <c r="BH181" i="3"/>
  <c r="BG181" i="3"/>
  <c r="BF181" i="3"/>
  <c r="T181" i="3"/>
  <c r="R181" i="3"/>
  <c r="P181" i="3"/>
  <c r="BI174" i="3"/>
  <c r="BH174" i="3"/>
  <c r="BG174" i="3"/>
  <c r="BF174" i="3"/>
  <c r="T174" i="3"/>
  <c r="R174" i="3"/>
  <c r="P174" i="3"/>
  <c r="BI172" i="3"/>
  <c r="BH172" i="3"/>
  <c r="BG172" i="3"/>
  <c r="BF172" i="3"/>
  <c r="T172" i="3"/>
  <c r="R172" i="3"/>
  <c r="P172" i="3"/>
  <c r="BI171" i="3"/>
  <c r="BH171" i="3"/>
  <c r="BG171" i="3"/>
  <c r="BF171" i="3"/>
  <c r="T171" i="3"/>
  <c r="R171" i="3"/>
  <c r="P171" i="3"/>
  <c r="BI169" i="3"/>
  <c r="BH169" i="3"/>
  <c r="BG169" i="3"/>
  <c r="BF169" i="3"/>
  <c r="T169" i="3"/>
  <c r="R169" i="3"/>
  <c r="P169" i="3"/>
  <c r="BI158" i="3"/>
  <c r="BH158" i="3"/>
  <c r="BG158" i="3"/>
  <c r="BF158" i="3"/>
  <c r="T158" i="3"/>
  <c r="R158" i="3"/>
  <c r="P158" i="3"/>
  <c r="BI156" i="3"/>
  <c r="BH156" i="3"/>
  <c r="BG156" i="3"/>
  <c r="BF156" i="3"/>
  <c r="T156" i="3"/>
  <c r="R156" i="3"/>
  <c r="P156" i="3"/>
  <c r="BI155" i="3"/>
  <c r="BH155" i="3"/>
  <c r="BG155" i="3"/>
  <c r="BF155" i="3"/>
  <c r="T155" i="3"/>
  <c r="R155" i="3"/>
  <c r="P155" i="3"/>
  <c r="BI153" i="3"/>
  <c r="BH153" i="3"/>
  <c r="BG153" i="3"/>
  <c r="BF153" i="3"/>
  <c r="T153" i="3"/>
  <c r="R153" i="3"/>
  <c r="P153" i="3"/>
  <c r="BI151" i="3"/>
  <c r="BH151" i="3"/>
  <c r="BG151" i="3"/>
  <c r="BF151" i="3"/>
  <c r="T151" i="3"/>
  <c r="R151" i="3"/>
  <c r="P151" i="3"/>
  <c r="BI147" i="3"/>
  <c r="BH147" i="3"/>
  <c r="BG147" i="3"/>
  <c r="BF147" i="3"/>
  <c r="T147" i="3"/>
  <c r="R147" i="3"/>
  <c r="P147" i="3"/>
  <c r="BI145" i="3"/>
  <c r="BH145" i="3"/>
  <c r="BG145" i="3"/>
  <c r="BF145" i="3"/>
  <c r="T145" i="3"/>
  <c r="R145" i="3"/>
  <c r="P145" i="3"/>
  <c r="BI139" i="3"/>
  <c r="BH139" i="3"/>
  <c r="BG139" i="3"/>
  <c r="BF139" i="3"/>
  <c r="T139" i="3"/>
  <c r="R139" i="3"/>
  <c r="P139" i="3"/>
  <c r="BI136" i="3"/>
  <c r="BH136" i="3"/>
  <c r="BG136" i="3"/>
  <c r="BF136" i="3"/>
  <c r="T136" i="3"/>
  <c r="T135" i="3"/>
  <c r="R136" i="3"/>
  <c r="R135" i="3"/>
  <c r="P136" i="3"/>
  <c r="P135" i="3" s="1"/>
  <c r="BI134" i="3"/>
  <c r="BH134" i="3"/>
  <c r="BG134" i="3"/>
  <c r="BF134" i="3"/>
  <c r="T134" i="3"/>
  <c r="R134" i="3"/>
  <c r="P134" i="3"/>
  <c r="BI133" i="3"/>
  <c r="BH133" i="3"/>
  <c r="BG133" i="3"/>
  <c r="BF133" i="3"/>
  <c r="T133" i="3"/>
  <c r="R133" i="3"/>
  <c r="P133" i="3"/>
  <c r="J127" i="3"/>
  <c r="J126" i="3"/>
  <c r="F126" i="3"/>
  <c r="F124" i="3"/>
  <c r="E122" i="3"/>
  <c r="J92" i="3"/>
  <c r="J91" i="3"/>
  <c r="F91" i="3"/>
  <c r="F89" i="3"/>
  <c r="E87" i="3"/>
  <c r="J18" i="3"/>
  <c r="E18" i="3"/>
  <c r="F127" i="3" s="1"/>
  <c r="J17" i="3"/>
  <c r="J12" i="3"/>
  <c r="J89" i="3" s="1"/>
  <c r="E7" i="3"/>
  <c r="E120" i="3"/>
  <c r="J37" i="2"/>
  <c r="J36" i="2"/>
  <c r="AY95" i="1" s="1"/>
  <c r="J35" i="2"/>
  <c r="AX95" i="1"/>
  <c r="BI209" i="2"/>
  <c r="BH209" i="2"/>
  <c r="BG209" i="2"/>
  <c r="BF209" i="2"/>
  <c r="T209" i="2"/>
  <c r="T208" i="2" s="1"/>
  <c r="T207" i="2" s="1"/>
  <c r="R209" i="2"/>
  <c r="R208" i="2" s="1"/>
  <c r="R207" i="2" s="1"/>
  <c r="P209" i="2"/>
  <c r="P208" i="2"/>
  <c r="P207" i="2" s="1"/>
  <c r="BI203" i="2"/>
  <c r="BH203" i="2"/>
  <c r="BG203" i="2"/>
  <c r="BF203" i="2"/>
  <c r="T203" i="2"/>
  <c r="T202" i="2"/>
  <c r="R203" i="2"/>
  <c r="R202" i="2"/>
  <c r="P203" i="2"/>
  <c r="P202" i="2" s="1"/>
  <c r="BI201" i="2"/>
  <c r="BH201" i="2"/>
  <c r="BG201" i="2"/>
  <c r="BF201" i="2"/>
  <c r="T201" i="2"/>
  <c r="T200" i="2" s="1"/>
  <c r="R201" i="2"/>
  <c r="R200" i="2"/>
  <c r="P201" i="2"/>
  <c r="P200" i="2"/>
  <c r="BI198" i="2"/>
  <c r="BH198" i="2"/>
  <c r="BG198" i="2"/>
  <c r="BF198" i="2"/>
  <c r="T198" i="2"/>
  <c r="T197" i="2" s="1"/>
  <c r="R198" i="2"/>
  <c r="R197" i="2" s="1"/>
  <c r="P198" i="2"/>
  <c r="P197" i="2"/>
  <c r="BI196" i="2"/>
  <c r="BH196" i="2"/>
  <c r="BG196" i="2"/>
  <c r="BF196" i="2"/>
  <c r="T196" i="2"/>
  <c r="R196" i="2"/>
  <c r="P196" i="2"/>
  <c r="BI195" i="2"/>
  <c r="BH195" i="2"/>
  <c r="BG195" i="2"/>
  <c r="BF195" i="2"/>
  <c r="T195" i="2"/>
  <c r="R195" i="2"/>
  <c r="P195" i="2"/>
  <c r="BI193" i="2"/>
  <c r="BH193" i="2"/>
  <c r="BG193" i="2"/>
  <c r="BF193" i="2"/>
  <c r="T193" i="2"/>
  <c r="R193" i="2"/>
  <c r="P193" i="2"/>
  <c r="BI191" i="2"/>
  <c r="BH191" i="2"/>
  <c r="BG191" i="2"/>
  <c r="BF191" i="2"/>
  <c r="T191" i="2"/>
  <c r="R191" i="2"/>
  <c r="P191" i="2"/>
  <c r="BI185" i="2"/>
  <c r="BH185" i="2"/>
  <c r="BG185" i="2"/>
  <c r="BF185" i="2"/>
  <c r="T185" i="2"/>
  <c r="R185" i="2"/>
  <c r="P185" i="2"/>
  <c r="BI181" i="2"/>
  <c r="BH181" i="2"/>
  <c r="BG181" i="2"/>
  <c r="BF181" i="2"/>
  <c r="T181" i="2"/>
  <c r="T180" i="2"/>
  <c r="R181" i="2"/>
  <c r="R180" i="2"/>
  <c r="P181" i="2"/>
  <c r="P180" i="2"/>
  <c r="BI170" i="2"/>
  <c r="BH170" i="2"/>
  <c r="BG170" i="2"/>
  <c r="BF170" i="2"/>
  <c r="T170" i="2"/>
  <c r="T169" i="2"/>
  <c r="R170" i="2"/>
  <c r="R169" i="2"/>
  <c r="P170" i="2"/>
  <c r="P169" i="2"/>
  <c r="BI168" i="2"/>
  <c r="BH168" i="2"/>
  <c r="BG168" i="2"/>
  <c r="BF168" i="2"/>
  <c r="T168" i="2"/>
  <c r="T167" i="2" s="1"/>
  <c r="R168" i="2"/>
  <c r="R167" i="2"/>
  <c r="P168" i="2"/>
  <c r="P167" i="2"/>
  <c r="BI159" i="2"/>
  <c r="BH159" i="2"/>
  <c r="BG159" i="2"/>
  <c r="BF159" i="2"/>
  <c r="F34" i="2" s="1"/>
  <c r="T159" i="2"/>
  <c r="R159" i="2"/>
  <c r="P159" i="2"/>
  <c r="BI155" i="2"/>
  <c r="BH155" i="2"/>
  <c r="BG155" i="2"/>
  <c r="BF155" i="2"/>
  <c r="T155" i="2"/>
  <c r="R155" i="2"/>
  <c r="P155" i="2"/>
  <c r="BI150" i="2"/>
  <c r="BH150" i="2"/>
  <c r="BG150" i="2"/>
  <c r="BF150" i="2"/>
  <c r="T150" i="2"/>
  <c r="R150" i="2"/>
  <c r="P150" i="2"/>
  <c r="BI147" i="2"/>
  <c r="BH147" i="2"/>
  <c r="BG147" i="2"/>
  <c r="BF147" i="2"/>
  <c r="T147" i="2"/>
  <c r="R147" i="2"/>
  <c r="P147" i="2"/>
  <c r="BI146" i="2"/>
  <c r="BH146" i="2"/>
  <c r="BG146" i="2"/>
  <c r="BF146" i="2"/>
  <c r="T146" i="2"/>
  <c r="R146" i="2"/>
  <c r="P146" i="2"/>
  <c r="BI145" i="2"/>
  <c r="BH145" i="2"/>
  <c r="BG145" i="2"/>
  <c r="BF145" i="2"/>
  <c r="J34" i="2" s="1"/>
  <c r="T145" i="2"/>
  <c r="R145" i="2"/>
  <c r="P145" i="2"/>
  <c r="BI143" i="2"/>
  <c r="BH143" i="2"/>
  <c r="BG143" i="2"/>
  <c r="BF143" i="2"/>
  <c r="T143" i="2"/>
  <c r="R143" i="2"/>
  <c r="P143" i="2"/>
  <c r="BI142" i="2"/>
  <c r="BH142" i="2"/>
  <c r="BG142" i="2"/>
  <c r="BF142" i="2"/>
  <c r="T142" i="2"/>
  <c r="R142" i="2"/>
  <c r="P142" i="2"/>
  <c r="BI141" i="2"/>
  <c r="BH141" i="2"/>
  <c r="BG141" i="2"/>
  <c r="BF141" i="2"/>
  <c r="T141" i="2"/>
  <c r="R141" i="2"/>
  <c r="P141" i="2"/>
  <c r="BI140" i="2"/>
  <c r="F37" i="2" s="1"/>
  <c r="BH140" i="2"/>
  <c r="BG140" i="2"/>
  <c r="BF140" i="2"/>
  <c r="T140" i="2"/>
  <c r="R140" i="2"/>
  <c r="P140" i="2"/>
  <c r="BI139" i="2"/>
  <c r="BH139" i="2"/>
  <c r="BG139" i="2"/>
  <c r="F35" i="2" s="1"/>
  <c r="BF139" i="2"/>
  <c r="T139" i="2"/>
  <c r="R139" i="2"/>
  <c r="P139" i="2"/>
  <c r="BI133" i="2"/>
  <c r="BH133" i="2"/>
  <c r="BG133" i="2"/>
  <c r="BF133" i="2"/>
  <c r="T133" i="2"/>
  <c r="R133" i="2"/>
  <c r="P133" i="2"/>
  <c r="J127" i="2"/>
  <c r="J126" i="2"/>
  <c r="F126" i="2"/>
  <c r="F124" i="2"/>
  <c r="E122" i="2"/>
  <c r="J92" i="2"/>
  <c r="J91" i="2"/>
  <c r="F91" i="2"/>
  <c r="F89" i="2"/>
  <c r="E87" i="2"/>
  <c r="J18" i="2"/>
  <c r="E18" i="2"/>
  <c r="F127" i="2" s="1"/>
  <c r="J17" i="2"/>
  <c r="J12" i="2"/>
  <c r="J124" i="2"/>
  <c r="E7" i="2"/>
  <c r="E120" i="2" s="1"/>
  <c r="L90" i="1"/>
  <c r="AM90" i="1"/>
  <c r="AM89" i="1"/>
  <c r="L89" i="1"/>
  <c r="AM87" i="1"/>
  <c r="L87" i="1"/>
  <c r="L85" i="1"/>
  <c r="L84" i="1"/>
  <c r="BK196" i="2"/>
  <c r="BK191" i="2"/>
  <c r="J181" i="2"/>
  <c r="J168" i="2"/>
  <c r="BK150" i="2"/>
  <c r="J145" i="2"/>
  <c r="BK140" i="2"/>
  <c r="AS94" i="1"/>
  <c r="J156" i="3"/>
  <c r="J172" i="3"/>
  <c r="BK243" i="3"/>
  <c r="J171" i="3"/>
  <c r="BK244" i="3"/>
  <c r="BK219" i="3"/>
  <c r="J155" i="3"/>
  <c r="J257" i="3"/>
  <c r="BK222" i="3"/>
  <c r="BK151" i="3"/>
  <c r="J155" i="2"/>
  <c r="BK145" i="2"/>
  <c r="BK141" i="2"/>
  <c r="J133" i="2"/>
  <c r="J223" i="3"/>
  <c r="J214" i="3"/>
  <c r="J181" i="3"/>
  <c r="BK257" i="3"/>
  <c r="J190" i="3"/>
  <c r="BK136" i="3"/>
  <c r="BK238" i="3"/>
  <c r="BK174" i="3"/>
  <c r="BK260" i="3"/>
  <c r="J226" i="3"/>
  <c r="J151" i="3"/>
  <c r="J134" i="3"/>
  <c r="BK190" i="3"/>
  <c r="J150" i="2"/>
  <c r="J143" i="2"/>
  <c r="BK133" i="2"/>
  <c r="BK226" i="3"/>
  <c r="J203" i="3"/>
  <c r="BK169" i="3"/>
  <c r="BK225" i="3"/>
  <c r="BK188" i="3"/>
  <c r="J254" i="3"/>
  <c r="BK224" i="3"/>
  <c r="BK134" i="3"/>
  <c r="J238" i="3"/>
  <c r="BK172" i="3"/>
  <c r="BK239" i="3"/>
  <c r="J136" i="3"/>
  <c r="BK232" i="3"/>
  <c r="BK171" i="3"/>
  <c r="BK146" i="2"/>
  <c r="J142" i="2"/>
  <c r="J139" i="2"/>
  <c r="J232" i="3"/>
  <c r="J217" i="3"/>
  <c r="J188" i="3"/>
  <c r="BK223" i="3"/>
  <c r="J147" i="3"/>
  <c r="J245" i="3"/>
  <c r="J209" i="3"/>
  <c r="BK147" i="3"/>
  <c r="J243" i="3"/>
  <c r="BK156" i="3"/>
  <c r="J174" i="3"/>
  <c r="BK133" i="3"/>
  <c r="J224" i="3"/>
  <c r="J209" i="2"/>
  <c r="J203" i="2"/>
  <c r="BK198" i="2"/>
  <c r="BK195" i="2"/>
  <c r="J193" i="2"/>
  <c r="J185" i="2"/>
  <c r="BK170" i="2"/>
  <c r="BK159" i="2"/>
  <c r="J147" i="2"/>
  <c r="BK142" i="2"/>
  <c r="BK139" i="2"/>
  <c r="J222" i="3"/>
  <c r="J199" i="3"/>
  <c r="J133" i="3"/>
  <c r="BK209" i="3"/>
  <c r="J169" i="3"/>
  <c r="J247" i="3"/>
  <c r="BK181" i="3"/>
  <c r="BK247" i="3"/>
  <c r="BK199" i="3"/>
  <c r="J139" i="3"/>
  <c r="J145" i="3"/>
  <c r="J228" i="3"/>
  <c r="J158" i="3"/>
  <c r="BK203" i="2"/>
  <c r="J201" i="2"/>
  <c r="J196" i="2"/>
  <c r="BK193" i="2"/>
  <c r="J191" i="2"/>
  <c r="BK181" i="2"/>
  <c r="BK168" i="2"/>
  <c r="BK155" i="2"/>
  <c r="J146" i="2"/>
  <c r="J141" i="2"/>
  <c r="BK153" i="3"/>
  <c r="BK218" i="3"/>
  <c r="BK259" i="3"/>
  <c r="BK217" i="3"/>
  <c r="J259" i="3"/>
  <c r="BK228" i="3"/>
  <c r="BK158" i="3"/>
  <c r="BK214" i="3"/>
  <c r="J244" i="3"/>
  <c r="J218" i="3"/>
  <c r="BK139" i="3"/>
  <c r="J236" i="3"/>
  <c r="J260" i="3"/>
  <c r="J219" i="3"/>
  <c r="BK155" i="3"/>
  <c r="BK245" i="3"/>
  <c r="J225" i="3"/>
  <c r="BK209" i="2"/>
  <c r="BK201" i="2"/>
  <c r="J198" i="2"/>
  <c r="J195" i="2"/>
  <c r="BK185" i="2"/>
  <c r="J170" i="2"/>
  <c r="J159" i="2"/>
  <c r="BK147" i="2"/>
  <c r="BK143" i="2"/>
  <c r="J140" i="2"/>
  <c r="F36" i="2"/>
  <c r="BK254" i="3"/>
  <c r="BK236" i="3"/>
  <c r="BK145" i="3"/>
  <c r="J153" i="3"/>
  <c r="J239" i="3"/>
  <c r="BK203" i="3"/>
  <c r="R132" i="2" l="1"/>
  <c r="T154" i="2"/>
  <c r="R184" i="2"/>
  <c r="T132" i="2"/>
  <c r="P154" i="2"/>
  <c r="R138" i="3"/>
  <c r="T157" i="3"/>
  <c r="BK132" i="2"/>
  <c r="J132" i="2" s="1"/>
  <c r="J98" i="2" s="1"/>
  <c r="P144" i="2"/>
  <c r="P131" i="2" s="1"/>
  <c r="BK154" i="2"/>
  <c r="J154" i="2"/>
  <c r="J101" i="2" s="1"/>
  <c r="R132" i="3"/>
  <c r="R131" i="3" s="1"/>
  <c r="T138" i="3"/>
  <c r="T154" i="3"/>
  <c r="T173" i="3"/>
  <c r="T144" i="2"/>
  <c r="P132" i="3"/>
  <c r="P131" i="3"/>
  <c r="BK138" i="3"/>
  <c r="J138" i="3"/>
  <c r="J101" i="3"/>
  <c r="BK154" i="3"/>
  <c r="J154" i="3" s="1"/>
  <c r="J102" i="3" s="1"/>
  <c r="P157" i="3"/>
  <c r="P173" i="3"/>
  <c r="T189" i="3"/>
  <c r="T227" i="3"/>
  <c r="BK246" i="3"/>
  <c r="J246" i="3"/>
  <c r="J108" i="3"/>
  <c r="R144" i="2"/>
  <c r="T184" i="2"/>
  <c r="BK132" i="3"/>
  <c r="J132" i="3" s="1"/>
  <c r="J98" i="3" s="1"/>
  <c r="P138" i="3"/>
  <c r="R154" i="3"/>
  <c r="R157" i="3"/>
  <c r="R173" i="3"/>
  <c r="P189" i="3"/>
  <c r="BK227" i="3"/>
  <c r="J227" i="3"/>
  <c r="J106" i="3"/>
  <c r="R227" i="3"/>
  <c r="R237" i="3"/>
  <c r="T246" i="3"/>
  <c r="P132" i="2"/>
  <c r="R154" i="2"/>
  <c r="R153" i="2"/>
  <c r="BK184" i="2"/>
  <c r="J184" i="2" s="1"/>
  <c r="J105" i="2" s="1"/>
  <c r="T132" i="3"/>
  <c r="T131" i="3"/>
  <c r="BK157" i="3"/>
  <c r="J157" i="3" s="1"/>
  <c r="J103" i="3" s="1"/>
  <c r="BK173" i="3"/>
  <c r="J173" i="3"/>
  <c r="J104" i="3"/>
  <c r="R189" i="3"/>
  <c r="P227" i="3"/>
  <c r="P237" i="3"/>
  <c r="T237" i="3"/>
  <c r="R246" i="3"/>
  <c r="R256" i="3"/>
  <c r="R255" i="3"/>
  <c r="BK144" i="2"/>
  <c r="J144" i="2" s="1"/>
  <c r="J99" i="2" s="1"/>
  <c r="P184" i="2"/>
  <c r="P154" i="3"/>
  <c r="BK189" i="3"/>
  <c r="J189" i="3"/>
  <c r="J105" i="3" s="1"/>
  <c r="BK237" i="3"/>
  <c r="J237" i="3"/>
  <c r="J107" i="3"/>
  <c r="P246" i="3"/>
  <c r="BK256" i="3"/>
  <c r="J256" i="3" s="1"/>
  <c r="J110" i="3" s="1"/>
  <c r="P256" i="3"/>
  <c r="P255" i="3"/>
  <c r="T256" i="3"/>
  <c r="T255" i="3"/>
  <c r="BK208" i="2"/>
  <c r="J208" i="2"/>
  <c r="J110" i="2"/>
  <c r="BK167" i="2"/>
  <c r="J167" i="2"/>
  <c r="J102" i="2" s="1"/>
  <c r="BK180" i="2"/>
  <c r="J180" i="2" s="1"/>
  <c r="J104" i="2" s="1"/>
  <c r="BK197" i="2"/>
  <c r="J197" i="2"/>
  <c r="J106" i="2"/>
  <c r="BK135" i="3"/>
  <c r="J135" i="3"/>
  <c r="J99" i="3"/>
  <c r="BK202" i="2"/>
  <c r="J202" i="2"/>
  <c r="J108" i="2" s="1"/>
  <c r="BK169" i="2"/>
  <c r="J169" i="2" s="1"/>
  <c r="J103" i="2" s="1"/>
  <c r="BK200" i="2"/>
  <c r="J200" i="2"/>
  <c r="J107" i="2"/>
  <c r="BE199" i="3"/>
  <c r="BE236" i="3"/>
  <c r="BE238" i="3"/>
  <c r="BE260" i="3"/>
  <c r="F92" i="3"/>
  <c r="J124" i="3"/>
  <c r="BE172" i="3"/>
  <c r="BE188" i="3"/>
  <c r="BE223" i="3"/>
  <c r="BE247" i="3"/>
  <c r="BK207" i="2"/>
  <c r="J207" i="2"/>
  <c r="J109" i="2"/>
  <c r="E85" i="3"/>
  <c r="BE133" i="3"/>
  <c r="BE134" i="3"/>
  <c r="BE136" i="3"/>
  <c r="BE171" i="3"/>
  <c r="BE209" i="3"/>
  <c r="BE232" i="3"/>
  <c r="BE239" i="3"/>
  <c r="BE145" i="3"/>
  <c r="BE153" i="3"/>
  <c r="BE156" i="3"/>
  <c r="BE169" i="3"/>
  <c r="BE214" i="3"/>
  <c r="BE222" i="3"/>
  <c r="BE245" i="3"/>
  <c r="BE257" i="3"/>
  <c r="BE259" i="3"/>
  <c r="BE139" i="3"/>
  <c r="BE155" i="3"/>
  <c r="BE158" i="3"/>
  <c r="BE181" i="3"/>
  <c r="BE203" i="3"/>
  <c r="BE217" i="3"/>
  <c r="BE224" i="3"/>
  <c r="BE226" i="3"/>
  <c r="BE228" i="3"/>
  <c r="BE254" i="3"/>
  <c r="BE147" i="3"/>
  <c r="BE151" i="3"/>
  <c r="BE174" i="3"/>
  <c r="BE190" i="3"/>
  <c r="BE218" i="3"/>
  <c r="BE219" i="3"/>
  <c r="BE225" i="3"/>
  <c r="BE243" i="3"/>
  <c r="BE244" i="3"/>
  <c r="BB95" i="1"/>
  <c r="BB94" i="1" s="1"/>
  <c r="W31" i="1" s="1"/>
  <c r="AW95" i="1"/>
  <c r="E85" i="2"/>
  <c r="J89" i="2"/>
  <c r="F92" i="2"/>
  <c r="BE133" i="2"/>
  <c r="BE139" i="2"/>
  <c r="BE140" i="2"/>
  <c r="BE141" i="2"/>
  <c r="BE142" i="2"/>
  <c r="BE143" i="2"/>
  <c r="BE145" i="2"/>
  <c r="BE146" i="2"/>
  <c r="BE147" i="2"/>
  <c r="BE150" i="2"/>
  <c r="BE155" i="2"/>
  <c r="BE159" i="2"/>
  <c r="BE168" i="2"/>
  <c r="BE170" i="2"/>
  <c r="BE181" i="2"/>
  <c r="BE185" i="2"/>
  <c r="BE191" i="2"/>
  <c r="BE193" i="2"/>
  <c r="BE195" i="2"/>
  <c r="BE196" i="2"/>
  <c r="BE198" i="2"/>
  <c r="BE201" i="2"/>
  <c r="BE203" i="2"/>
  <c r="BE209" i="2"/>
  <c r="BA95" i="1"/>
  <c r="BC95" i="1"/>
  <c r="BD95" i="1"/>
  <c r="F35" i="3"/>
  <c r="BB96" i="1" s="1"/>
  <c r="F36" i="3"/>
  <c r="BC96" i="1"/>
  <c r="BC94" i="1" s="1"/>
  <c r="W32" i="1" s="1"/>
  <c r="J34" i="3"/>
  <c r="AW96" i="1" s="1"/>
  <c r="F34" i="3"/>
  <c r="BA96" i="1" s="1"/>
  <c r="BA94" i="1" s="1"/>
  <c r="W30" i="1" s="1"/>
  <c r="F37" i="3"/>
  <c r="BD96" i="1"/>
  <c r="BD94" i="1"/>
  <c r="W33" i="1"/>
  <c r="P137" i="3" l="1"/>
  <c r="P130" i="3"/>
  <c r="AU96" i="1"/>
  <c r="BK131" i="2"/>
  <c r="J131" i="2"/>
  <c r="J97" i="2"/>
  <c r="R137" i="3"/>
  <c r="R130" i="3"/>
  <c r="T131" i="2"/>
  <c r="T153" i="2"/>
  <c r="T130" i="2"/>
  <c r="T137" i="3"/>
  <c r="T130" i="3" s="1"/>
  <c r="P153" i="2"/>
  <c r="P130" i="2"/>
  <c r="AU95" i="1"/>
  <c r="R131" i="2"/>
  <c r="R130" i="2"/>
  <c r="BK131" i="3"/>
  <c r="BK137" i="3"/>
  <c r="J137" i="3" s="1"/>
  <c r="J100" i="3" s="1"/>
  <c r="BK255" i="3"/>
  <c r="J255" i="3"/>
  <c r="J109" i="3" s="1"/>
  <c r="BK153" i="2"/>
  <c r="J153" i="2"/>
  <c r="J100" i="2"/>
  <c r="J33" i="2"/>
  <c r="AV95" i="1" s="1"/>
  <c r="AT95" i="1" s="1"/>
  <c r="AY94" i="1"/>
  <c r="F33" i="2"/>
  <c r="AZ95" i="1"/>
  <c r="AW94" i="1"/>
  <c r="AK30" i="1"/>
  <c r="AX94" i="1"/>
  <c r="F33" i="3"/>
  <c r="AZ96" i="1"/>
  <c r="J33" i="3"/>
  <c r="AV96" i="1" s="1"/>
  <c r="AT96" i="1" s="1"/>
  <c r="BK130" i="3" l="1"/>
  <c r="J130" i="3" s="1"/>
  <c r="J96" i="3" s="1"/>
  <c r="BK130" i="2"/>
  <c r="J130" i="2"/>
  <c r="J96" i="2"/>
  <c r="J131" i="3"/>
  <c r="J97" i="3"/>
  <c r="AU94" i="1"/>
  <c r="J30" i="2"/>
  <c r="AG95" i="1"/>
  <c r="AZ94" i="1"/>
  <c r="W29" i="1" s="1"/>
  <c r="J39" i="2" l="1"/>
  <c r="AN95" i="1"/>
  <c r="J30" i="3"/>
  <c r="AG96" i="1"/>
  <c r="AV94" i="1"/>
  <c r="AK29" i="1"/>
  <c r="J39" i="3" l="1"/>
  <c r="AN96" i="1"/>
  <c r="AG94" i="1"/>
  <c r="AK26" i="1"/>
  <c r="AK35" i="1"/>
  <c r="AT94" i="1"/>
  <c r="AN94" i="1"/>
</calcChain>
</file>

<file path=xl/sharedStrings.xml><?xml version="1.0" encoding="utf-8"?>
<sst xmlns="http://schemas.openxmlformats.org/spreadsheetml/2006/main" count="2628" uniqueCount="460">
  <si>
    <t>Export Komplet</t>
  </si>
  <si>
    <t/>
  </si>
  <si>
    <t>2.0</t>
  </si>
  <si>
    <t>ZAMOK</t>
  </si>
  <si>
    <t>False</t>
  </si>
  <si>
    <t>{2b28ae15-9e9f-4783-b730-b33f0f8b67b3}</t>
  </si>
  <si>
    <t>0,01</t>
  </si>
  <si>
    <t>21</t>
  </si>
  <si>
    <t>12</t>
  </si>
  <si>
    <t>REKAPITULACE STAVBY</t>
  </si>
  <si>
    <t>v ---  níže se nacházejí doplnkové a pomocné údaje k sestavám  --- v</t>
  </si>
  <si>
    <t>Návod na vyplnění</t>
  </si>
  <si>
    <t>0,001</t>
  </si>
  <si>
    <t>Kód:</t>
  </si>
  <si>
    <t>25-110401</t>
  </si>
  <si>
    <t>Měnit lze pouze buňky se žlutým podbarvením!_x000D_
_x000D_
1) na prvním listu Rekapitulace stavby vyplňte v sestavě_x000D_
_x000D_
    a) Souhrnný list_x000D_
       - údaje o Uchazeči_x000D_
         (přenesou se do ostatních sestav i v jiných listech)_x000D_
_x000D_
    b) Rekapitulace objektů_x000D_
       - potřebné Ostatní náklady_x000D_
_x000D_
2) na vybraných listech vyplňte v sestavě_x000D_
_x000D_
    a) Krycí list_x000D_
       - údaje o Uchazeči, pokud se liší od údajů o Uchazeči na Souhrnném listu_x000D_
         (údaje se přenesou do ostatních sestav v daném listu)_x000D_
_x000D_
    b) Rekapitulace rozpočtu_x000D_
       - potřebné Ostatní náklady_x000D_
_x000D_
    c) Celkové náklady za stavbu_x000D_
       - ceny u položek_x000D_
       - množství, pokud má žluté podbarvení_x000D_
       - a v případě potřeby poznámku (ta je ve skrytém sloupci)</t>
  </si>
  <si>
    <t>Stavba:</t>
  </si>
  <si>
    <t>Výměna střešní krytiny na objektu ZŠ Kamenný Újezd Plavnická 300,37381 Kamenný Újezd</t>
  </si>
  <si>
    <t>KSO:</t>
  </si>
  <si>
    <t>CC-CZ:</t>
  </si>
  <si>
    <t>Místo:</t>
  </si>
  <si>
    <t>Kamenný Újezd</t>
  </si>
  <si>
    <t>Datum:</t>
  </si>
  <si>
    <t>9. 4. 2025</t>
  </si>
  <si>
    <t>Zadavatel:</t>
  </si>
  <si>
    <t>IČ:</t>
  </si>
  <si>
    <t>Jaroslav Hlávka</t>
  </si>
  <si>
    <t>DIČ:</t>
  </si>
  <si>
    <t>Uchazeč:</t>
  </si>
  <si>
    <t>Vyplň údaj</t>
  </si>
  <si>
    <t>Projektant:</t>
  </si>
  <si>
    <t>Zpracovatel:</t>
  </si>
  <si>
    <t>KAVRO</t>
  </si>
  <si>
    <t>True</t>
  </si>
  <si>
    <t>Poznámka:</t>
  </si>
  <si>
    <t xml:space="preserve">Veškeré položky musí obsahovat dodávku i montáž, vyjma položek jenž mají dodávku zvlášť ve specifikaci. Zhotovitel do jednotkových cen zahrne veškeré ostatní náklady , ve výkazu přímo nespecifikované, tak aby bylo možné dílo provést za tyto ceny v souladu s projektovou dokumentací, platnými předpisy, normami a v bezvadné kvalitě. _x000D_
Soupis prací je sestaven s využitím Cenové soustavy ÚRS. Položky, které pochází z této cenové soustavy, jsou ve sloupci 'Cenová soustava' označeny popisem 'CS ÚRS' a úrovní příslušného kalendářního pololetí. Veškeré další informace vymezující popis a podmínky použití těchto položek z Cenové soustavy, které nejsou uvedeny přímo v soupisu prací, jsou neomezeně dálkově k dispozici na www.cs-urs.cz, sekce Cenové a technické podmínky._x000D_
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</si>
  <si>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</si>
  <si>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</si>
  <si>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</si>
  <si>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</si>
  <si>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</si>
  <si>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</si>
  <si>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</si>
  <si>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</si>
  <si>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</si>
  <si>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</si>
  <si>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</si>
  <si>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</si>
  <si>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</si>
  <si>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Projektant</t>
  </si>
  <si>
    <t>Zpracovatel</t>
  </si>
  <si>
    <t>Datum a podpis:</t>
  </si>
  <si>
    <t>Razítko</t>
  </si>
  <si>
    <t>Objednavatel</t>
  </si>
  <si>
    <t>Uchazeč</t>
  </si>
  <si>
    <t>REKAPITULACE OBJEKTŮ STAVBY A SOUPISŮ PRACÍ</t>
  </si>
  <si>
    <t>Informatívní údaje z listů zakázek</t>
  </si>
  <si>
    <t>Kód</t>
  </si>
  <si>
    <t>Popis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</si>
  <si>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</si>
  <si>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</si>
  <si>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</si>
  <si>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</si>
  <si>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</si>
  <si>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</si>
  <si>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</si>
  <si>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</si>
  <si>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</si>
  <si>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</si>
  <si>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</si>
  <si>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</si>
  <si>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</si>
  <si>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</si>
  <si>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</si>
  <si>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z rozpočtů</t>
  </si>
  <si>
    <t>D</t>
  </si>
  <si>
    <t>0</t>
  </si>
  <si>
    <t>###NOIMPORT###</t>
  </si>
  <si>
    <t>IMPORT</t>
  </si>
  <si>
    <t>{00000000-0000-0000-0000-000000000000}</t>
  </si>
  <si>
    <t>/</t>
  </si>
  <si>
    <t>000-005.1</t>
  </si>
  <si>
    <t>Bourací práce</t>
  </si>
  <si>
    <t>STA</t>
  </si>
  <si>
    <t>1</t>
  </si>
  <si>
    <t>{3077a522-73ac-4d34-8854-d415bc6f5998}</t>
  </si>
  <si>
    <t>2</t>
  </si>
  <si>
    <t>000-005.2</t>
  </si>
  <si>
    <t>Nové konstrukce</t>
  </si>
  <si>
    <t>{2eec08ca-75db-47b6-93ac-f8c490b505e0}</t>
  </si>
  <si>
    <t>KRYCÍ LIST SOUPISU PRACÍ</t>
  </si>
  <si>
    <t>Objekt:</t>
  </si>
  <si>
    <t>000-005.1 - Bourací práce</t>
  </si>
  <si>
    <t xml:space="preserve">Veškeré položky musí obsahovat dodávku i montáž, vyjma položek jenž mají dodávku zvlášť ve specifikaci. Zhotovitel do jednotkových cen zahrne veškeré ostatní náklady , ve výkazu přímo nespecifikované, tak aby bylo možné dílo provést za tyto ceny v souladu s projektovou dokumentací, platnými předpisy, normami a v bezvadné kvalitě.  Soupis prací je sestaven s využitím Cenové soustavy ÚRS. Položky, které pochází z této cenové soustavy, jsou ve sloupci 'Cenová soustava' označeny popisem 'CS ÚRS' a úrovní příslušného kalendářního pololetí. Veškeré další informace vymezující popis a podmínky použití těchto položek z Cenové soustavy, které nejsou uvedeny přímo v soupisu prací, jsou neomezeně dálkově k dispozici na www.cs-urs.cz, sekce Cenové a technické podmínky. </t>
  </si>
  <si>
    <t>REKAPITULACE ČLENĚNÍ SOUPISU PRACÍ</t>
  </si>
  <si>
    <t>Kód dílu - Popis</t>
  </si>
  <si>
    <t>Cena celkem [CZK]</t>
  </si>
  <si>
    <t>Náklady ze soupisu prací</t>
  </si>
  <si>
    <t>-1</t>
  </si>
  <si>
    <t>HSV - Práce a dodávky HSV</t>
  </si>
  <si>
    <t xml:space="preserve">    9 - Ostatní konstrukce a práce, bourání</t>
  </si>
  <si>
    <t xml:space="preserve">    997 - Doprava suti a vybouraných hmot</t>
  </si>
  <si>
    <t>PSV - Práce a dodávky PSV</t>
  </si>
  <si>
    <t xml:space="preserve">    712 - Povlakové krytiny</t>
  </si>
  <si>
    <t xml:space="preserve">    741 - Elektroinstalace - silnoproud</t>
  </si>
  <si>
    <t xml:space="preserve">    762 - Konstrukce tesařské</t>
  </si>
  <si>
    <t xml:space="preserve">    763 - Konstrukce suché výstavby</t>
  </si>
  <si>
    <t xml:space="preserve">    764 - Konstrukce klempířské</t>
  </si>
  <si>
    <t xml:space="preserve">    765 - Krytina skládaná</t>
  </si>
  <si>
    <t xml:space="preserve">    766 - Konstrukce truhlářské</t>
  </si>
  <si>
    <t xml:space="preserve">    767 - Konstrukce zámečnické</t>
  </si>
  <si>
    <t>VRN - Vedlejší rozpočtové náklady</t>
  </si>
  <si>
    <t xml:space="preserve">    VRN3 - VRN a ostatní náklady</t>
  </si>
  <si>
    <t>SOUPIS PRACÍ</t>
  </si>
  <si>
    <t>PČ</t>
  </si>
  <si>
    <t>MJ</t>
  </si>
  <si>
    <t>Množství</t>
  </si>
  <si>
    <t>J.cena [CZK]</t>
  </si>
  <si>
    <t>Cenová soustava</t>
  </si>
  <si>
    <t>J. Nh [h]</t>
  </si>
  <si>
    <t>Nh celkem [h]</t>
  </si>
  <si>
    <t>J. hmotnost [t]</t>
  </si>
  <si>
    <t>Hmotnost celkem [t]</t>
  </si>
  <si>
    <t>J. suť [t]</t>
  </si>
  <si>
    <t>Suť Celkem [t]</t>
  </si>
  <si>
    <t>Náklady soupisu celkem</t>
  </si>
  <si>
    <t>HSV</t>
  </si>
  <si>
    <t>Práce a dodávky HSV</t>
  </si>
  <si>
    <t>ROZPOCET</t>
  </si>
  <si>
    <t>9</t>
  </si>
  <si>
    <t>Ostatní konstrukce a práce, bourání</t>
  </si>
  <si>
    <t>K</t>
  </si>
  <si>
    <t>962032631</t>
  </si>
  <si>
    <t>Bourání zdiva komínového z cihel pálených, šamotových nebo vápenopískových na MV nebo MVC</t>
  </si>
  <si>
    <t>m3</t>
  </si>
  <si>
    <t>CS ÚRS 2025 01</t>
  </si>
  <si>
    <t>4</t>
  </si>
  <si>
    <t>1060686135</t>
  </si>
  <si>
    <t>VV</t>
  </si>
  <si>
    <t>Ubourání komínů</t>
  </si>
  <si>
    <t>3,3*0,46*4,52</t>
  </si>
  <si>
    <t>2,6*0,46*4,52</t>
  </si>
  <si>
    <t>1,2*0,46*4,52</t>
  </si>
  <si>
    <t>Součet</t>
  </si>
  <si>
    <t>96-Rx101</t>
  </si>
  <si>
    <t>Vybourání dveří včetně zárubně</t>
  </si>
  <si>
    <t>kus</t>
  </si>
  <si>
    <t>Vlastní 2025</t>
  </si>
  <si>
    <t>53767702</t>
  </si>
  <si>
    <t>3</t>
  </si>
  <si>
    <t>96-Rx102</t>
  </si>
  <si>
    <t>Vybourání okna ve vikýři</t>
  </si>
  <si>
    <t>-508430917</t>
  </si>
  <si>
    <t>9-Rx001</t>
  </si>
  <si>
    <t>Demolice stávajícího vikýře</t>
  </si>
  <si>
    <t>soubor</t>
  </si>
  <si>
    <t>-614055427</t>
  </si>
  <si>
    <t>5</t>
  </si>
  <si>
    <t>9-Rx002</t>
  </si>
  <si>
    <t>Demontáž stávajícího anteního vybavení</t>
  </si>
  <si>
    <t>-1346647479</t>
  </si>
  <si>
    <t>6</t>
  </si>
  <si>
    <t>9-Rx003</t>
  </si>
  <si>
    <t>Demontáž větracích hlavic</t>
  </si>
  <si>
    <t>1490498410</t>
  </si>
  <si>
    <t>997</t>
  </si>
  <si>
    <t>Doprava suti a vybouraných hmot</t>
  </si>
  <si>
    <t>7</t>
  </si>
  <si>
    <t>997013113</t>
  </si>
  <si>
    <t>Vnitrostaveništní doprava suti a vybouraných hmot pro budovy v přes 9 do 12 m</t>
  </si>
  <si>
    <t>t</t>
  </si>
  <si>
    <t>1026144164</t>
  </si>
  <si>
    <t>8</t>
  </si>
  <si>
    <t>997013501</t>
  </si>
  <si>
    <t>Odvoz suti a vybouraných hmot na skládku nebo meziskládku do 1 km se složením</t>
  </si>
  <si>
    <t>1627114983</t>
  </si>
  <si>
    <t>997013509</t>
  </si>
  <si>
    <t>Příplatek k odvozu suti a vybouraných hmot na skládku ZKD 1 km přes 1 km</t>
  </si>
  <si>
    <t>1002094980</t>
  </si>
  <si>
    <t>42,851*19</t>
  </si>
  <si>
    <t>10</t>
  </si>
  <si>
    <t>997013871-Rx01</t>
  </si>
  <si>
    <t>Poplatek za likvidaci stavebního odpadu zákonným způsobem</t>
  </si>
  <si>
    <t>1539408197</t>
  </si>
  <si>
    <t>42,851</t>
  </si>
  <si>
    <t>PSV</t>
  </si>
  <si>
    <t>Práce a dodávky PSV</t>
  </si>
  <si>
    <t>712</t>
  </si>
  <si>
    <t>Povlakové krytiny</t>
  </si>
  <si>
    <t>11</t>
  </si>
  <si>
    <t>712431801-Rx01</t>
  </si>
  <si>
    <t>Odstranění povlakové krytiny střech přes 10° do 30° ze šindelových pásů</t>
  </si>
  <si>
    <t>m2</t>
  </si>
  <si>
    <t>16</t>
  </si>
  <si>
    <t>-1523008022</t>
  </si>
  <si>
    <t>(343,86+351,85+154,43)*1,16</t>
  </si>
  <si>
    <t>-(0,33*8+1,52+1,24+0,54+0,9925*8+0,33*2+0,9*4+0,3+0,33+0,54*2)*1,16</t>
  </si>
  <si>
    <t>712431811</t>
  </si>
  <si>
    <t>Odstranění povlakové krytiny střech přes 10° do 30° z pásů uložených na sucho samolepící</t>
  </si>
  <si>
    <t>-1095482249</t>
  </si>
  <si>
    <t>(28,1+28,1+27,62+44,76+28,1)*1,01</t>
  </si>
  <si>
    <t>(16,2+3,3)*1,004</t>
  </si>
  <si>
    <t>5,61*1,1155</t>
  </si>
  <si>
    <t>21,1*1,001</t>
  </si>
  <si>
    <t>741</t>
  </si>
  <si>
    <t>Elektroinstalace - silnoproud</t>
  </si>
  <si>
    <t>13</t>
  </si>
  <si>
    <t>7411-Rx01</t>
  </si>
  <si>
    <t>Demontáž hromosvodové soustavy</t>
  </si>
  <si>
    <t>-341541482</t>
  </si>
  <si>
    <t>762</t>
  </si>
  <si>
    <t>Konstrukce tesařské</t>
  </si>
  <si>
    <t>14</t>
  </si>
  <si>
    <t>762341811</t>
  </si>
  <si>
    <t>Demontáž bednění střech z prken</t>
  </si>
  <si>
    <t>868429915</t>
  </si>
  <si>
    <t>"jen 50%"1201,552*0,5</t>
  </si>
  <si>
    <t>763</t>
  </si>
  <si>
    <t>Konstrukce suché výstavby</t>
  </si>
  <si>
    <t>15</t>
  </si>
  <si>
    <t>763111811</t>
  </si>
  <si>
    <t>Demontáž SDK příčky s jednoduchou ocelovou nosnou konstrukcí opláštění jednoduché</t>
  </si>
  <si>
    <t>830650607</t>
  </si>
  <si>
    <t>15,41*3,0</t>
  </si>
  <si>
    <t>764</t>
  </si>
  <si>
    <t>Konstrukce klempířské</t>
  </si>
  <si>
    <t>764001821</t>
  </si>
  <si>
    <t>Demontáž krytiny ze svitků nebo tabulí do suti</t>
  </si>
  <si>
    <t>1630055120</t>
  </si>
  <si>
    <t>17</t>
  </si>
  <si>
    <t>764004801</t>
  </si>
  <si>
    <t>Demontáž podokapního žlabu do suti</t>
  </si>
  <si>
    <t>m</t>
  </si>
  <si>
    <t>-849221743</t>
  </si>
  <si>
    <t>38,8+77,49+2,74+29,58+8,34+6,4+14,76+3,18+10,44</t>
  </si>
  <si>
    <t>18</t>
  </si>
  <si>
    <t>764004861</t>
  </si>
  <si>
    <t>Demontáž svodu do suti</t>
  </si>
  <si>
    <t>-376778677</t>
  </si>
  <si>
    <t>9*13,8+2*9,1+4*2,0+2,5+1,5</t>
  </si>
  <si>
    <t>19</t>
  </si>
  <si>
    <t>764-Rx001</t>
  </si>
  <si>
    <t>Demontáž klempířských prvků střechy (přesahy střechy, lemování konstrukcí apod.)</t>
  </si>
  <si>
    <t>369891006</t>
  </si>
  <si>
    <t>20</t>
  </si>
  <si>
    <t>764-Rx002</t>
  </si>
  <si>
    <t>Demontáž sněhových zábran</t>
  </si>
  <si>
    <t>1376111406</t>
  </si>
  <si>
    <t>765</t>
  </si>
  <si>
    <t>Krytina skládaná</t>
  </si>
  <si>
    <t>765192811</t>
  </si>
  <si>
    <t>Demontáž střešního výlezu jakékoliv plochy</t>
  </si>
  <si>
    <t>1564177517</t>
  </si>
  <si>
    <t>9+2</t>
  </si>
  <si>
    <t>766</t>
  </si>
  <si>
    <t>Konstrukce truhlářské</t>
  </si>
  <si>
    <t>22</t>
  </si>
  <si>
    <t>766674810</t>
  </si>
  <si>
    <t>Demontáž střešního okna hladká krytina do 30°</t>
  </si>
  <si>
    <t>-1700479548</t>
  </si>
  <si>
    <t>767</t>
  </si>
  <si>
    <t>Konstrukce zámečnické</t>
  </si>
  <si>
    <t>23</t>
  </si>
  <si>
    <t>767851803</t>
  </si>
  <si>
    <t>Demontáž komínových lávek - celé komínové lávky</t>
  </si>
  <si>
    <t>-2098276098</t>
  </si>
  <si>
    <t>Střešní lávka se zábradlím</t>
  </si>
  <si>
    <t>1,3+1,48+1,80</t>
  </si>
  <si>
    <t>VRN</t>
  </si>
  <si>
    <t>Vedlejší rozpočtové náklady</t>
  </si>
  <si>
    <t>VRN3</t>
  </si>
  <si>
    <t>VRN a ostatní náklady</t>
  </si>
  <si>
    <t>24</t>
  </si>
  <si>
    <t>000-R.1</t>
  </si>
  <si>
    <t>Vedlejší a ostatní rozpočtové náklady (zařízení staveniště, průzkumy, uzemní vlivy, revize, posudky, spotřeba energií, čištění komunikace, zakrytí konstrukcí před znečištěním a poškozením, BOZP, projektová dokumentace apod.)</t>
  </si>
  <si>
    <t>%</t>
  </si>
  <si>
    <t>1024</t>
  </si>
  <si>
    <t>350670432</t>
  </si>
  <si>
    <t>P</t>
  </si>
  <si>
    <t>Poznámka k položce:_x000D_
Výši vedlejších rozpočtových nákladů musí stanovit nabízející dle své individuální kalkulace.</t>
  </si>
  <si>
    <t>000-005.2 - Nové konstrukce</t>
  </si>
  <si>
    <t xml:space="preserve">    998 - Přesun hmot</t>
  </si>
  <si>
    <t xml:space="preserve">    783 - Dokončovací práce - nátěry</t>
  </si>
  <si>
    <t xml:space="preserve">    VRN2 - Příprava staveniště</t>
  </si>
  <si>
    <t>95-Rx001</t>
  </si>
  <si>
    <t>Zpětná montáž antenních prvků</t>
  </si>
  <si>
    <t>1882399561</t>
  </si>
  <si>
    <t>95-Rx002</t>
  </si>
  <si>
    <t>D+M prodloužení stožáru pro antenu</t>
  </si>
  <si>
    <t>581581615</t>
  </si>
  <si>
    <t>998</t>
  </si>
  <si>
    <t>Přesun hmot</t>
  </si>
  <si>
    <t>998011002</t>
  </si>
  <si>
    <t>Přesun hmot pro budovy zděné v přes 6 do 12 m</t>
  </si>
  <si>
    <t>175579617</t>
  </si>
  <si>
    <t>712331111</t>
  </si>
  <si>
    <t>Provedení povlakové krytiny střech do 10° podkladní vrstvy pásy na sucho samolepící</t>
  </si>
  <si>
    <t>1126010235</t>
  </si>
  <si>
    <t>M</t>
  </si>
  <si>
    <t>62866281</t>
  </si>
  <si>
    <t>pás asfaltový samolepicí modifikovaný SBS s vložkou ze skleněné tkaniny se spalitelnou fólií nebo jemnozrnným minerálním posypem nebo textilií na horním povrchu tl 3,0mm</t>
  </si>
  <si>
    <t>32</t>
  </si>
  <si>
    <t>1597637824</t>
  </si>
  <si>
    <t>205,203855 * 1,1655 " Přepočtené koeficientem množství</t>
  </si>
  <si>
    <t>712431111</t>
  </si>
  <si>
    <t>Provedení povlakové krytiny střech přes 10° do 30° podkladní vrstvy pásy na sucho samolepící</t>
  </si>
  <si>
    <t>-293763431</t>
  </si>
  <si>
    <t>-235959821</t>
  </si>
  <si>
    <t>963,1364 * 1,1655 " Přepočtené koeficientem množství</t>
  </si>
  <si>
    <t>998712202</t>
  </si>
  <si>
    <t>Přesun hmot procentní pro krytiny povlakové v objektech v přes 6 do 12 m</t>
  </si>
  <si>
    <t>173359582</t>
  </si>
  <si>
    <t>741A3002-R</t>
  </si>
  <si>
    <t>Bleskosvod pro bytovou nebo administrativní budovu</t>
  </si>
  <si>
    <t>-1071934145</t>
  </si>
  <si>
    <t>998741202</t>
  </si>
  <si>
    <t>Přesun hmot procentní pro silnoproud v objektech v přes 6 do 12 m</t>
  </si>
  <si>
    <t>-1574725849</t>
  </si>
  <si>
    <t>762341210</t>
  </si>
  <si>
    <t>Montáž bednění střech rovných a šikmých sklonu do 60° z hrubých prken na sraz tl do 32 mm</t>
  </si>
  <si>
    <t>-277034132</t>
  </si>
  <si>
    <t>"stávající střecha 50%"1168,34*0,5</t>
  </si>
  <si>
    <t>"zvětšené přesahy 100%"4,5*0,2*6+7,0*0,2*2+13,45*0,2</t>
  </si>
  <si>
    <t>60515111</t>
  </si>
  <si>
    <t>řezivo jehličnaté boční prkno 20-30mm</t>
  </si>
  <si>
    <t>522150549</t>
  </si>
  <si>
    <t>17,8515990923491 * 1,1 " Přepočtené koeficientem množství</t>
  </si>
  <si>
    <t>762395000</t>
  </si>
  <si>
    <t>Spojovací prostředky krovů, bednění, laťování, nadstřešních konstrukcí</t>
  </si>
  <si>
    <t>-569439589</t>
  </si>
  <si>
    <t>998762202</t>
  </si>
  <si>
    <t>Přesun hmot procentní pro kce tesařské v objektech v přes 6 do 12 m</t>
  </si>
  <si>
    <t>728474157</t>
  </si>
  <si>
    <t>763182314</t>
  </si>
  <si>
    <t>Ostění oken z desek v SDK konstrukci hl přes 0,3 do 0,5 m</t>
  </si>
  <si>
    <t>967591924</t>
  </si>
  <si>
    <t>Ostění střešních oken</t>
  </si>
  <si>
    <t>1400x780 mm - 6 kusů</t>
  </si>
  <si>
    <t>(1,4*2+0,78*2)*6</t>
  </si>
  <si>
    <t>1400x980 mm - 2 kusy</t>
  </si>
  <si>
    <t>(1,4*2+0,98*2)*2</t>
  </si>
  <si>
    <t>7631-Rx001</t>
  </si>
  <si>
    <t>D+M doplnění parozábrany pro ostění střešních oken</t>
  </si>
  <si>
    <t>1959219735</t>
  </si>
  <si>
    <t>(1,4*2+0,78*2)*6*0,75</t>
  </si>
  <si>
    <t>(1,4*2+0,98*2)*2*0,75</t>
  </si>
  <si>
    <t>998763402</t>
  </si>
  <si>
    <t>Přesun hmot procentní pro konstrukce montované z desek v objektech v přes 6 do 12 m</t>
  </si>
  <si>
    <t>390224375</t>
  </si>
  <si>
    <t>7641214-Rx001</t>
  </si>
  <si>
    <t>Krytina střechy rovné drážkováním z Al plechu sklonu do 30° včetně  oplechování veškerých detialů a konstrukcí (okapová hrana, hřeben, úžlabí, nároží apod.)</t>
  </si>
  <si>
    <t>730903126</t>
  </si>
  <si>
    <t>4,5*0,2*6+7,0*0,2*2</t>
  </si>
  <si>
    <t>76422345-Rx01</t>
  </si>
  <si>
    <t>Střešní výlez pro krytinu skládanou nebo plechovou z Al plechu včetně oplechování</t>
  </si>
  <si>
    <t>237809232</t>
  </si>
  <si>
    <t>Specifikace dle PD</t>
  </si>
  <si>
    <t>76432441-Rx01</t>
  </si>
  <si>
    <t>Lemování střešních oken a výlezů s krytinou skládanou nebo plechovou z Al plechu</t>
  </si>
  <si>
    <t>1040148457</t>
  </si>
  <si>
    <t>(0,69*2+1,55*2)*4</t>
  </si>
  <si>
    <t>(0,67*2+0,93*2)*2</t>
  </si>
  <si>
    <t>(0,489*2+0,73*2)</t>
  </si>
  <si>
    <t>(0,6*2+0,65*2)</t>
  </si>
  <si>
    <t>764324456</t>
  </si>
  <si>
    <t>Lemování sloupků komínových lávek z Al plechu střech s krytinou skládanou, plechovou rš 500 x 500 mm</t>
  </si>
  <si>
    <t>842127419</t>
  </si>
  <si>
    <t>(1,3+5,0)/0,5*2</t>
  </si>
  <si>
    <t>26</t>
  </si>
  <si>
    <t>764521404</t>
  </si>
  <si>
    <t>Žlab podokapní půlkruhový z Al plechu rš 330 mm</t>
  </si>
  <si>
    <t>-1614942416</t>
  </si>
  <si>
    <t>764521424</t>
  </si>
  <si>
    <t>Roh nebo kout půlkruhového podokapního žlabu z Al plechu rš 330 mm</t>
  </si>
  <si>
    <t>1775871260</t>
  </si>
  <si>
    <t>764521444</t>
  </si>
  <si>
    <t>Kotlík oválný (trychtýřový) pro podokapní žlaby z Al plechu 330/100 mm</t>
  </si>
  <si>
    <t>1039262396</t>
  </si>
  <si>
    <t>25</t>
  </si>
  <si>
    <t>764528422</t>
  </si>
  <si>
    <t>Svody kruhové včetně objímek, kolen, odskoků z Al plechu průměru 100 mm</t>
  </si>
  <si>
    <t>-345666616</t>
  </si>
  <si>
    <t>D+M střešních tvarovek pro ZTI</t>
  </si>
  <si>
    <t>68864644</t>
  </si>
  <si>
    <t>27</t>
  </si>
  <si>
    <t>D+M sněhové zábrany v systému střešního pláště</t>
  </si>
  <si>
    <t>2081850764</t>
  </si>
  <si>
    <t>28</t>
  </si>
  <si>
    <t>764-Rx003</t>
  </si>
  <si>
    <t>D+M střešních větracích dílů</t>
  </si>
  <si>
    <t>-615368272</t>
  </si>
  <si>
    <t>29</t>
  </si>
  <si>
    <t>764-Rx004</t>
  </si>
  <si>
    <t>D+M oplechování prostupu VZT</t>
  </si>
  <si>
    <t>-773277727</t>
  </si>
  <si>
    <t>30</t>
  </si>
  <si>
    <t>998764212</t>
  </si>
  <si>
    <t>Přesun hmot procentní pro konstrukce klempířské s omezením mechanizace v objektech v přes 6 do 12 m</t>
  </si>
  <si>
    <t>1503749994</t>
  </si>
  <si>
    <t>31</t>
  </si>
  <si>
    <t>761A1101.1</t>
  </si>
  <si>
    <t>Okna střešní do krytiny ploché vč. oplechování</t>
  </si>
  <si>
    <t>1748696649</t>
  </si>
  <si>
    <t>1,4*0,78*6</t>
  </si>
  <si>
    <t>761A1101.2</t>
  </si>
  <si>
    <t>79474379</t>
  </si>
  <si>
    <t>1,4*0,98*2</t>
  </si>
  <si>
    <t>33</t>
  </si>
  <si>
    <t>998766202</t>
  </si>
  <si>
    <t>Přesun hmot procentní pro kce truhlářské v objektech v přes 6 do 12 m</t>
  </si>
  <si>
    <t>197659895</t>
  </si>
  <si>
    <t>34</t>
  </si>
  <si>
    <t>7678341-Rx01</t>
  </si>
  <si>
    <t>Dodávka, výroba a montáž střešního žebříku včetně kotvení a povrchové úpravy</t>
  </si>
  <si>
    <t>-845575933</t>
  </si>
  <si>
    <t>35</t>
  </si>
  <si>
    <t>767851104</t>
  </si>
  <si>
    <t>Montáž lávek komínových - kompletní celé lávky</t>
  </si>
  <si>
    <t>163816101</t>
  </si>
  <si>
    <t>1,30</t>
  </si>
  <si>
    <t>5,0</t>
  </si>
  <si>
    <t>36</t>
  </si>
  <si>
    <t>RMAT0001</t>
  </si>
  <si>
    <t>lávka komínová délky 5,0 m se zábradlím</t>
  </si>
  <si>
    <t>267091562</t>
  </si>
  <si>
    <t>37</t>
  </si>
  <si>
    <t>RMAT0002</t>
  </si>
  <si>
    <t>lávka komínová délky 1,3 m se zábradlím</t>
  </si>
  <si>
    <t>-527689208</t>
  </si>
  <si>
    <t>38</t>
  </si>
  <si>
    <t>998767202</t>
  </si>
  <si>
    <t>Přesun hmot procentní pro zámečnické konstrukce v objektech v přes 6 do 12 m</t>
  </si>
  <si>
    <t>347449294</t>
  </si>
  <si>
    <t>783</t>
  </si>
  <si>
    <t>Dokončovací práce - nátěry</t>
  </si>
  <si>
    <t>39</t>
  </si>
  <si>
    <t>783201401</t>
  </si>
  <si>
    <t>Ometení tesařských konstrukcí před provedením nátěru</t>
  </si>
  <si>
    <t>-1852674314</t>
  </si>
  <si>
    <t>bednění</t>
  </si>
  <si>
    <t>595,06*2*1,1</t>
  </si>
  <si>
    <t>krokve 100/140</t>
  </si>
  <si>
    <t>1,385*1,16*3*2*(0,1*2+0,14*2)</t>
  </si>
  <si>
    <t>4,0*1,16*2*(0,1*2+0,14*2)</t>
  </si>
  <si>
    <t>40</t>
  </si>
  <si>
    <t>783213021</t>
  </si>
  <si>
    <t>Napouštěcí dvojnásobný syntetický biodní nátěr tesařských prvků nezabudovaných do konstrukce</t>
  </si>
  <si>
    <t>395987279</t>
  </si>
  <si>
    <t>VRN2</t>
  </si>
  <si>
    <t>Příprava staveniště</t>
  </si>
  <si>
    <t>43</t>
  </si>
  <si>
    <t>2062583628</t>
  </si>
  <si>
    <t>41</t>
  </si>
  <si>
    <t>VRN-0011</t>
  </si>
  <si>
    <t>Ochrana fólií proti zatékání dešťové vody - dodávka, montáž, demontáž a likvidace</t>
  </si>
  <si>
    <t>-1667061085</t>
  </si>
  <si>
    <t>42</t>
  </si>
  <si>
    <t>VRN-0012</t>
  </si>
  <si>
    <t>Mobilní lešení po celém obvodu budovy - doprava, montáž, nájem a demontáž</t>
  </si>
  <si>
    <t>-226941839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</si>
</sst>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%"/>
    <numFmt numFmtId="165" formatCode="dd\.mm\.yyyy"/>
    <numFmt numFmtId="166" formatCode="#,##0.00000"/>
    <numFmt numFmtId="167" formatCode="#,##0.000"/>
  </numFmts>
  <fonts count="39">
    <font>
      <sz val="8"/>
      <name val="Arial CE"/>
      <family val="2"/>
    </font>
    <font>
      <sz val="10"/>
      <color rgb="FF969696"/>
      <name val="Arial CE"/>
    </font>
    <font>
      <sz val="10"/>
      <name val="Arial CE"/>
    </font>
    <font>
      <b/>
      <sz val="11"/>
      <name val="Arial CE"/>
    </font>
    <font>
      <b/>
      <sz val="12"/>
      <name val="Arial CE"/>
    </font>
    <font>
      <sz val="11"/>
      <name val="Arial CE"/>
    </font>
    <font>
      <sz val="12"/>
      <color rgb="FF003366"/>
      <name val="Arial CE"/>
    </font>
    <font>
      <sz val="10"/>
      <color rgb="FF003366"/>
      <name val="Arial CE"/>
    </font>
    <font>
      <sz val="8"/>
      <color rgb="FF003366"/>
      <name val="Arial CE"/>
    </font>
    <font>
      <sz val="8"/>
      <color rgb="FF800080"/>
      <name val="Arial CE"/>
    </font>
    <font>
      <sz val="8"/>
      <color rgb="FF505050"/>
      <name val="Arial CE"/>
    </font>
    <font>
      <sz val="8"/>
      <color rgb="FFFF0000"/>
      <name val="Arial CE"/>
    </font>
    <font>
      <sz val="8"/>
      <color rgb="FFFFFFFF"/>
      <name val="Arial CE"/>
    </font>
    <font>
      <b/>
      <sz val="14"/>
      <name val="Arial CE"/>
    </font>
    <font>
      <sz val="8"/>
      <color rgb="FF3366FF"/>
      <name val="Arial CE"/>
    </font>
    <font>
      <b/>
      <sz val="12"/>
      <color rgb="FF969696"/>
      <name val="Arial CE"/>
    </font>
    <font>
      <b/>
      <sz val="8"/>
      <color rgb="FF969696"/>
      <name val="Arial CE"/>
    </font>
    <font>
      <b/>
      <sz val="10"/>
      <name val="Arial CE"/>
    </font>
    <font>
      <b/>
      <sz val="10"/>
      <color rgb="FF969696"/>
      <name val="Arial CE"/>
    </font>
    <font>
      <b/>
      <sz val="10"/>
      <color rgb="FF464646"/>
      <name val="Arial CE"/>
    </font>
    <font>
      <sz val="12"/>
      <color rgb="FF969696"/>
      <name val="Arial CE"/>
    </font>
    <font>
      <sz val="8"/>
      <color rgb="FF969696"/>
      <name val="Arial CE"/>
    </font>
    <font>
      <sz val="9"/>
      <name val="Arial CE"/>
    </font>
    <font>
      <sz val="9"/>
      <color rgb="FF969696"/>
      <name val="Arial CE"/>
    </font>
    <font>
      <b/>
      <sz val="12"/>
      <color rgb="FF960000"/>
      <name val="Arial CE"/>
    </font>
    <font>
      <sz val="12"/>
      <name val="Arial CE"/>
    </font>
    <font>
      <sz val="18"/>
      <color theme="10"/>
      <name val="Wingdings 2"/>
    </font>
    <font>
      <b/>
      <sz val="11"/>
      <color rgb="FF003366"/>
      <name val="Arial CE"/>
    </font>
    <font>
      <sz val="11"/>
      <color rgb="FF003366"/>
      <name val="Arial CE"/>
    </font>
    <font>
      <sz val="11"/>
      <color rgb="FF969696"/>
      <name val="Arial CE"/>
    </font>
    <font>
      <sz val="10"/>
      <color rgb="FF3366FF"/>
      <name val="Arial CE"/>
    </font>
    <font>
      <b/>
      <sz val="12"/>
      <color rgb="FF800000"/>
      <name val="Arial CE"/>
    </font>
    <font>
      <sz val="8"/>
      <color rgb="FF960000"/>
      <name val="Arial CE"/>
    </font>
    <font>
      <b/>
      <sz val="8"/>
      <name val="Arial CE"/>
    </font>
    <font>
      <sz val="7"/>
      <color rgb="FF969696"/>
      <name val="Arial CE"/>
    </font>
    <font>
      <i/>
      <sz val="7"/>
      <color rgb="FF969696"/>
      <name val="Arial CE"/>
    </font>
    <font>
      <i/>
      <sz val="9"/>
      <color rgb="FF0000FF"/>
      <name val="Arial CE"/>
    </font>
    <font>
      <i/>
      <sz val="8"/>
      <color rgb="FF0000FF"/>
      <name val="Arial CE"/>
    </font>
    <font>
      <u/>
      <sz val="11"/>
      <color theme="1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BEBEBE"/>
      </patternFill>
    </fill>
    <fill>
      <patternFill patternType="solid">
        <fgColor rgb="FFD2D2D2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</borders>
  <cellStyleXfs count="2">
    <xf numFmtId="0" fontId="0" fillId="0" borderId="0"/>
    <xf numFmtId="0" fontId="38" fillId="0" borderId="0" applyNumberFormat="0" applyFill="0" applyBorder="0" applyAlignment="0" applyProtection="0"/>
  </cellStyleXfs>
  <cellXfs count="306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 applyAlignme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1" xfId="0" applyBorder="1" applyProtection="1"/>
    <xf numFmtId="0" fontId="0" fillId="0" borderId="2" xfId="0" applyBorder="1" applyProtection="1"/>
    <xf numFmtId="0" fontId="0" fillId="0" borderId="3" xfId="0" applyBorder="1"/>
    <xf numFmtId="0" fontId="0" fillId="0" borderId="3" xfId="0" applyBorder="1" applyProtection="1"/>
    <xf numFmtId="0" fontId="0" fillId="0" borderId="0" xfId="0" applyProtection="1"/>
    <xf numFmtId="0" fontId="13" fillId="0" borderId="0" xfId="0" applyFont="1" applyAlignment="1" applyProtection="1">
      <alignment horizontal="left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" fillId="0" borderId="0" xfId="0" applyFont="1" applyAlignment="1" applyProtection="1">
      <alignment horizontal="left" vertical="top"/>
    </xf>
    <xf numFmtId="0" fontId="2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top"/>
    </xf>
    <xf numFmtId="0" fontId="1" fillId="0" borderId="0" xfId="0" applyFont="1" applyAlignment="1" applyProtection="1">
      <alignment horizontal="left" vertical="center"/>
    </xf>
    <xf numFmtId="0" fontId="2" fillId="2" borderId="0" xfId="0" applyFont="1" applyFill="1" applyAlignment="1" applyProtection="1">
      <alignment horizontal="left" vertical="center"/>
      <protection locked="0"/>
    </xf>
    <xf numFmtId="49" fontId="2" fillId="2" borderId="0" xfId="0" applyNumberFormat="1" applyFont="1" applyFill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 wrapText="1"/>
    </xf>
    <xf numFmtId="0" fontId="0" fillId="0" borderId="4" xfId="0" applyBorder="1" applyProtection="1"/>
    <xf numFmtId="0" fontId="0" fillId="0" borderId="0" xfId="0" applyFont="1" applyAlignment="1">
      <alignment vertical="center"/>
    </xf>
    <xf numFmtId="0" fontId="0" fillId="0" borderId="3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17" fillId="0" borderId="5" xfId="0" applyFont="1" applyBorder="1" applyAlignment="1" applyProtection="1">
      <alignment horizontal="left" vertical="center"/>
    </xf>
    <xf numFmtId="0" fontId="0" fillId="0" borderId="5" xfId="0" applyFont="1" applyBorder="1" applyAlignment="1" applyProtection="1">
      <alignment vertical="center"/>
    </xf>
    <xf numFmtId="0" fontId="0" fillId="0" borderId="3" xfId="0" applyFont="1" applyBorder="1" applyAlignment="1">
      <alignment vertical="center"/>
    </xf>
    <xf numFmtId="0" fontId="1" fillId="0" borderId="3" xfId="0" applyFont="1" applyBorder="1" applyAlignment="1" applyProtection="1">
      <alignment vertical="center"/>
    </xf>
    <xf numFmtId="0" fontId="1" fillId="0" borderId="0" xfId="0" applyFont="1" applyAlignment="1" applyProtection="1">
      <alignment vertical="center"/>
    </xf>
    <xf numFmtId="0" fontId="1" fillId="0" borderId="3" xfId="0" applyFont="1" applyBorder="1" applyAlignment="1">
      <alignment vertical="center"/>
    </xf>
    <xf numFmtId="0" fontId="0" fillId="3" borderId="0" xfId="0" applyFont="1" applyFill="1" applyAlignment="1" applyProtection="1">
      <alignment vertical="center"/>
    </xf>
    <xf numFmtId="0" fontId="4" fillId="3" borderId="6" xfId="0" applyFont="1" applyFill="1" applyBorder="1" applyAlignment="1" applyProtection="1">
      <alignment horizontal="left" vertical="center"/>
    </xf>
    <xf numFmtId="0" fontId="0" fillId="3" borderId="7" xfId="0" applyFont="1" applyFill="1" applyBorder="1" applyAlignment="1" applyProtection="1">
      <alignment vertical="center"/>
    </xf>
    <xf numFmtId="0" fontId="4" fillId="3" borderId="7" xfId="0" applyFont="1" applyFill="1" applyBorder="1" applyAlignment="1" applyProtection="1">
      <alignment horizontal="center" vertical="center"/>
    </xf>
    <xf numFmtId="0" fontId="0" fillId="0" borderId="3" xfId="0" applyBorder="1" applyAlignment="1" applyProtection="1">
      <alignment vertical="center"/>
    </xf>
    <xf numFmtId="0" fontId="0" fillId="0" borderId="0" xfId="0" applyAlignment="1" applyProtection="1">
      <alignment vertical="center"/>
    </xf>
    <xf numFmtId="0" fontId="19" fillId="0" borderId="4" xfId="0" applyFont="1" applyBorder="1" applyAlignment="1" applyProtection="1">
      <alignment horizontal="left" vertical="center"/>
    </xf>
    <xf numFmtId="0" fontId="0" fillId="0" borderId="4" xfId="0" applyBorder="1" applyAlignment="1" applyProtection="1">
      <alignment vertical="center"/>
    </xf>
    <xf numFmtId="0" fontId="0" fillId="0" borderId="3" xfId="0" applyBorder="1" applyAlignment="1">
      <alignment vertical="center"/>
    </xf>
    <xf numFmtId="0" fontId="1" fillId="0" borderId="5" xfId="0" applyFont="1" applyBorder="1" applyAlignment="1" applyProtection="1">
      <alignment horizontal="left" vertical="center"/>
    </xf>
    <xf numFmtId="0" fontId="0" fillId="0" borderId="4" xfId="0" applyFont="1" applyBorder="1" applyAlignment="1" applyProtection="1">
      <alignment vertical="center"/>
    </xf>
    <xf numFmtId="0" fontId="0" fillId="0" borderId="9" xfId="0" applyFont="1" applyBorder="1" applyAlignment="1" applyProtection="1">
      <alignment vertical="center"/>
    </xf>
    <xf numFmtId="0" fontId="0" fillId="0" borderId="10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2" fillId="0" borderId="3" xfId="0" applyFont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3" xfId="0" applyFont="1" applyBorder="1" applyAlignment="1">
      <alignment vertical="center"/>
    </xf>
    <xf numFmtId="0" fontId="3" fillId="0" borderId="3" xfId="0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3" fillId="0" borderId="3" xfId="0" applyFont="1" applyBorder="1" applyAlignment="1">
      <alignment vertical="center"/>
    </xf>
    <xf numFmtId="0" fontId="17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0" fillId="0" borderId="0" xfId="0" applyFont="1" applyBorder="1" applyAlignment="1" applyProtection="1">
      <alignment vertical="center"/>
    </xf>
    <xf numFmtId="0" fontId="0" fillId="0" borderId="15" xfId="0" applyFont="1" applyBorder="1" applyAlignment="1" applyProtection="1">
      <alignment vertical="center"/>
    </xf>
    <xf numFmtId="0" fontId="0" fillId="4" borderId="7" xfId="0" applyFont="1" applyFill="1" applyBorder="1" applyAlignment="1" applyProtection="1">
      <alignment vertical="center"/>
    </xf>
    <xf numFmtId="0" fontId="22" fillId="4" borderId="0" xfId="0" applyFont="1" applyFill="1" applyAlignment="1" applyProtection="1">
      <alignment horizontal="center" vertical="center"/>
    </xf>
    <xf numFmtId="0" fontId="23" fillId="0" borderId="16" xfId="0" applyFont="1" applyBorder="1" applyAlignment="1" applyProtection="1">
      <alignment horizontal="center" vertical="center" wrapText="1"/>
    </xf>
    <xf numFmtId="0" fontId="23" fillId="0" borderId="17" xfId="0" applyFont="1" applyBorder="1" applyAlignment="1" applyProtection="1">
      <alignment horizontal="center" vertical="center" wrapText="1"/>
    </xf>
    <xf numFmtId="0" fontId="23" fillId="0" borderId="18" xfId="0" applyFont="1" applyBorder="1" applyAlignment="1" applyProtection="1">
      <alignment horizontal="center" vertical="center" wrapText="1"/>
    </xf>
    <xf numFmtId="0" fontId="0" fillId="0" borderId="11" xfId="0" applyFont="1" applyBorder="1" applyAlignment="1" applyProtection="1">
      <alignment vertical="center"/>
    </xf>
    <xf numFmtId="0" fontId="0" fillId="0" borderId="12" xfId="0" applyFont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</xf>
    <xf numFmtId="0" fontId="4" fillId="0" borderId="3" xfId="0" applyFont="1" applyBorder="1" applyAlignment="1" applyProtection="1">
      <alignment vertical="center"/>
    </xf>
    <xf numFmtId="0" fontId="24" fillId="0" borderId="0" xfId="0" applyFont="1" applyAlignment="1" applyProtection="1">
      <alignment horizontal="left" vertical="center"/>
    </xf>
    <xf numFmtId="0" fontId="24" fillId="0" borderId="0" xfId="0" applyFont="1" applyAlignment="1" applyProtection="1">
      <alignment vertical="center"/>
    </xf>
    <xf numFmtId="4" fontId="24" fillId="0" borderId="0" xfId="0" applyNumberFormat="1" applyFont="1" applyAlignme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0" borderId="3" xfId="0" applyFont="1" applyBorder="1" applyAlignment="1">
      <alignment vertical="center"/>
    </xf>
    <xf numFmtId="4" fontId="20" fillId="0" borderId="14" xfId="0" applyNumberFormat="1" applyFont="1" applyBorder="1" applyAlignment="1" applyProtection="1">
      <alignment vertical="center"/>
    </xf>
    <xf numFmtId="4" fontId="20" fillId="0" borderId="0" xfId="0" applyNumberFormat="1" applyFont="1" applyBorder="1" applyAlignment="1" applyProtection="1">
      <alignment vertical="center"/>
    </xf>
    <xf numFmtId="166" fontId="20" fillId="0" borderId="0" xfId="0" applyNumberFormat="1" applyFont="1" applyBorder="1" applyAlignment="1" applyProtection="1">
      <alignment vertical="center"/>
    </xf>
    <xf numFmtId="4" fontId="20" fillId="0" borderId="15" xfId="0" applyNumberFormat="1" applyFont="1" applyBorder="1" applyAlignment="1" applyProtection="1">
      <alignment vertical="center"/>
    </xf>
    <xf numFmtId="0" fontId="4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6" fillId="0" borderId="0" xfId="1" applyFont="1" applyAlignment="1">
      <alignment horizontal="center" vertical="center"/>
    </xf>
    <xf numFmtId="0" fontId="5" fillId="0" borderId="3" xfId="0" applyFont="1" applyBorder="1" applyAlignment="1" applyProtection="1">
      <alignment vertical="center"/>
    </xf>
    <xf numFmtId="0" fontId="27" fillId="0" borderId="0" xfId="0" applyFont="1" applyAlignment="1" applyProtection="1">
      <alignment vertical="center"/>
    </xf>
    <xf numFmtId="0" fontId="28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5" fillId="0" borderId="3" xfId="0" applyFont="1" applyBorder="1" applyAlignment="1">
      <alignment vertical="center"/>
    </xf>
    <xf numFmtId="4" fontId="29" fillId="0" borderId="14" xfId="0" applyNumberFormat="1" applyFont="1" applyBorder="1" applyAlignment="1" applyProtection="1">
      <alignment vertical="center"/>
    </xf>
    <xf numFmtId="4" fontId="29" fillId="0" borderId="0" xfId="0" applyNumberFormat="1" applyFont="1" applyBorder="1" applyAlignment="1" applyProtection="1">
      <alignment vertical="center"/>
    </xf>
    <xf numFmtId="166" fontId="29" fillId="0" borderId="0" xfId="0" applyNumberFormat="1" applyFont="1" applyBorder="1" applyAlignment="1" applyProtection="1">
      <alignment vertical="center"/>
    </xf>
    <xf numFmtId="4" fontId="29" fillId="0" borderId="15" xfId="0" applyNumberFormat="1" applyFont="1" applyBorder="1" applyAlignment="1" applyProtection="1">
      <alignment vertical="center"/>
    </xf>
    <xf numFmtId="0" fontId="5" fillId="0" borderId="0" xfId="0" applyFont="1" applyAlignment="1">
      <alignment horizontal="left" vertical="center"/>
    </xf>
    <xf numFmtId="4" fontId="29" fillId="0" borderId="19" xfId="0" applyNumberFormat="1" applyFont="1" applyBorder="1" applyAlignment="1" applyProtection="1">
      <alignment vertical="center"/>
    </xf>
    <xf numFmtId="4" fontId="29" fillId="0" borderId="20" xfId="0" applyNumberFormat="1" applyFont="1" applyBorder="1" applyAlignment="1" applyProtection="1">
      <alignment vertical="center"/>
    </xf>
    <xf numFmtId="166" fontId="29" fillId="0" borderId="20" xfId="0" applyNumberFormat="1" applyFont="1" applyBorder="1" applyAlignment="1" applyProtection="1">
      <alignment vertical="center"/>
    </xf>
    <xf numFmtId="4" fontId="29" fillId="0" borderId="21" xfId="0" applyNumberFormat="1" applyFont="1" applyBorder="1" applyAlignment="1" applyProtection="1">
      <alignment vertical="center"/>
    </xf>
    <xf numFmtId="0" fontId="0" fillId="0" borderId="1" xfId="0" applyBorder="1"/>
    <xf numFmtId="0" fontId="0" fillId="0" borderId="2" xfId="0" applyBorder="1"/>
    <xf numFmtId="0" fontId="13" fillId="0" borderId="0" xfId="0" applyFont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65" fontId="2" fillId="0" borderId="0" xfId="0" applyNumberFormat="1" applyFont="1" applyAlignment="1">
      <alignment horizontal="left" vertical="center"/>
    </xf>
    <xf numFmtId="0" fontId="0" fillId="0" borderId="0" xfId="0" applyFont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2" xfId="0" applyFont="1" applyBorder="1" applyAlignment="1">
      <alignment vertical="center"/>
    </xf>
    <xf numFmtId="0" fontId="17" fillId="0" borderId="0" xfId="0" applyFont="1" applyAlignment="1">
      <alignment horizontal="left" vertical="center"/>
    </xf>
    <xf numFmtId="4" fontId="24" fillId="0" borderId="0" xfId="0" applyNumberFormat="1" applyFont="1" applyAlignment="1">
      <alignment vertical="center"/>
    </xf>
    <xf numFmtId="0" fontId="1" fillId="0" borderId="0" xfId="0" applyFont="1" applyAlignment="1">
      <alignment horizontal="right" vertical="center"/>
    </xf>
    <xf numFmtId="0" fontId="21" fillId="0" borderId="0" xfId="0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0" fillId="4" borderId="0" xfId="0" applyFont="1" applyFill="1" applyAlignment="1">
      <alignment vertical="center"/>
    </xf>
    <xf numFmtId="0" fontId="4" fillId="4" borderId="6" xfId="0" applyFont="1" applyFill="1" applyBorder="1" applyAlignment="1">
      <alignment horizontal="left" vertical="center"/>
    </xf>
    <xf numFmtId="0" fontId="0" fillId="4" borderId="7" xfId="0" applyFont="1" applyFill="1" applyBorder="1" applyAlignment="1">
      <alignment vertical="center"/>
    </xf>
    <xf numFmtId="0" fontId="4" fillId="4" borderId="7" xfId="0" applyFont="1" applyFill="1" applyBorder="1" applyAlignment="1">
      <alignment horizontal="right" vertical="center"/>
    </xf>
    <xf numFmtId="0" fontId="4" fillId="4" borderId="7" xfId="0" applyFont="1" applyFill="1" applyBorder="1" applyAlignment="1">
      <alignment horizontal="center" vertical="center"/>
    </xf>
    <xf numFmtId="4" fontId="4" fillId="4" borderId="7" xfId="0" applyNumberFormat="1" applyFont="1" applyFill="1" applyBorder="1" applyAlignment="1">
      <alignment vertical="center"/>
    </xf>
    <xf numFmtId="0" fontId="0" fillId="4" borderId="8" xfId="0" applyFont="1" applyFill="1" applyBorder="1" applyAlignment="1">
      <alignment vertical="center"/>
    </xf>
    <xf numFmtId="0" fontId="19" fillId="0" borderId="4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0" fillId="0" borderId="4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22" fillId="4" borderId="0" xfId="0" applyFont="1" applyFill="1" applyAlignment="1" applyProtection="1">
      <alignment horizontal="left" vertical="center"/>
    </xf>
    <xf numFmtId="0" fontId="0" fillId="4" borderId="0" xfId="0" applyFont="1" applyFill="1" applyAlignment="1" applyProtection="1">
      <alignment vertical="center"/>
    </xf>
    <xf numFmtId="0" fontId="22" fillId="4" borderId="0" xfId="0" applyFont="1" applyFill="1" applyAlignment="1" applyProtection="1">
      <alignment horizontal="right" vertical="center"/>
    </xf>
    <xf numFmtId="0" fontId="31" fillId="0" borderId="0" xfId="0" applyFont="1" applyAlignment="1" applyProtection="1">
      <alignment horizontal="left" vertical="center"/>
    </xf>
    <xf numFmtId="0" fontId="6" fillId="0" borderId="3" xfId="0" applyFont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6" fillId="0" borderId="20" xfId="0" applyFont="1" applyBorder="1" applyAlignment="1" applyProtection="1">
      <alignment horizontal="left" vertical="center"/>
    </xf>
    <xf numFmtId="0" fontId="6" fillId="0" borderId="20" xfId="0" applyFont="1" applyBorder="1" applyAlignment="1" applyProtection="1">
      <alignment vertical="center"/>
    </xf>
    <xf numFmtId="4" fontId="6" fillId="0" borderId="20" xfId="0" applyNumberFormat="1" applyFont="1" applyBorder="1" applyAlignment="1" applyProtection="1">
      <alignment vertical="center"/>
    </xf>
    <xf numFmtId="0" fontId="6" fillId="0" borderId="3" xfId="0" applyFont="1" applyBorder="1" applyAlignment="1">
      <alignment vertical="center"/>
    </xf>
    <xf numFmtId="0" fontId="7" fillId="0" borderId="3" xfId="0" applyFont="1" applyBorder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7" fillId="0" borderId="20" xfId="0" applyFont="1" applyBorder="1" applyAlignment="1" applyProtection="1">
      <alignment horizontal="left" vertical="center"/>
    </xf>
    <xf numFmtId="0" fontId="7" fillId="0" borderId="20" xfId="0" applyFont="1" applyBorder="1" applyAlignment="1" applyProtection="1">
      <alignment vertical="center"/>
    </xf>
    <xf numFmtId="4" fontId="7" fillId="0" borderId="20" xfId="0" applyNumberFormat="1" applyFont="1" applyBorder="1" applyAlignment="1" applyProtection="1">
      <alignment vertical="center"/>
    </xf>
    <xf numFmtId="0" fontId="7" fillId="0" borderId="3" xfId="0" applyFont="1" applyBorder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22" fillId="4" borderId="16" xfId="0" applyFont="1" applyFill="1" applyBorder="1" applyAlignment="1" applyProtection="1">
      <alignment horizontal="center" vertical="center" wrapText="1"/>
    </xf>
    <xf numFmtId="0" fontId="22" fillId="4" borderId="17" xfId="0" applyFont="1" applyFill="1" applyBorder="1" applyAlignment="1" applyProtection="1">
      <alignment horizontal="center" vertical="center" wrapText="1"/>
    </xf>
    <xf numFmtId="0" fontId="22" fillId="4" borderId="18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" fontId="24" fillId="0" borderId="0" xfId="0" applyNumberFormat="1" applyFont="1" applyAlignment="1" applyProtection="1"/>
    <xf numFmtId="0" fontId="0" fillId="0" borderId="12" xfId="0" applyBorder="1" applyAlignment="1" applyProtection="1">
      <alignment vertical="center"/>
    </xf>
    <xf numFmtId="166" fontId="32" fillId="0" borderId="12" xfId="0" applyNumberFormat="1" applyFont="1" applyBorder="1" applyAlignment="1" applyProtection="1"/>
    <xf numFmtId="166" fontId="32" fillId="0" borderId="13" xfId="0" applyNumberFormat="1" applyFont="1" applyBorder="1" applyAlignment="1" applyProtection="1"/>
    <xf numFmtId="4" fontId="33" fillId="0" borderId="0" xfId="0" applyNumberFormat="1" applyFont="1" applyAlignment="1">
      <alignment vertical="center"/>
    </xf>
    <xf numFmtId="0" fontId="8" fillId="0" borderId="3" xfId="0" applyFont="1" applyBorder="1" applyAlignment="1" applyProtection="1"/>
    <xf numFmtId="0" fontId="8" fillId="0" borderId="0" xfId="0" applyFont="1" applyAlignment="1" applyProtection="1"/>
    <xf numFmtId="0" fontId="8" fillId="0" borderId="0" xfId="0" applyFont="1" applyAlignment="1" applyProtection="1">
      <alignment horizontal="left"/>
    </xf>
    <xf numFmtId="0" fontId="6" fillId="0" borderId="0" xfId="0" applyFont="1" applyAlignment="1" applyProtection="1">
      <alignment horizontal="left"/>
    </xf>
    <xf numFmtId="0" fontId="8" fillId="0" borderId="0" xfId="0" applyFont="1" applyAlignment="1" applyProtection="1">
      <protection locked="0"/>
    </xf>
    <xf numFmtId="4" fontId="6" fillId="0" borderId="0" xfId="0" applyNumberFormat="1" applyFont="1" applyAlignment="1" applyProtection="1"/>
    <xf numFmtId="0" fontId="8" fillId="0" borderId="3" xfId="0" applyFont="1" applyBorder="1" applyAlignment="1"/>
    <xf numFmtId="0" fontId="8" fillId="0" borderId="14" xfId="0" applyFont="1" applyBorder="1" applyAlignment="1" applyProtection="1"/>
    <xf numFmtId="0" fontId="8" fillId="0" borderId="0" xfId="0" applyFont="1" applyBorder="1" applyAlignment="1" applyProtection="1"/>
    <xf numFmtId="166" fontId="8" fillId="0" borderId="0" xfId="0" applyNumberFormat="1" applyFont="1" applyBorder="1" applyAlignment="1" applyProtection="1"/>
    <xf numFmtId="166" fontId="8" fillId="0" borderId="15" xfId="0" applyNumberFormat="1" applyFont="1" applyBorder="1" applyAlignment="1" applyProtection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4" fontId="8" fillId="0" borderId="0" xfId="0" applyNumberFormat="1" applyFont="1" applyAlignment="1">
      <alignment vertical="center"/>
    </xf>
    <xf numFmtId="0" fontId="7" fillId="0" borderId="0" xfId="0" applyFont="1" applyAlignment="1" applyProtection="1">
      <alignment horizontal="left"/>
    </xf>
    <xf numFmtId="4" fontId="7" fillId="0" borderId="0" xfId="0" applyNumberFormat="1" applyFont="1" applyAlignment="1" applyProtection="1"/>
    <xf numFmtId="0" fontId="22" fillId="0" borderId="22" xfId="0" applyFont="1" applyBorder="1" applyAlignment="1" applyProtection="1">
      <alignment horizontal="center" vertical="center"/>
    </xf>
    <xf numFmtId="49" fontId="22" fillId="0" borderId="22" xfId="0" applyNumberFormat="1" applyFont="1" applyBorder="1" applyAlignment="1" applyProtection="1">
      <alignment horizontal="left" vertical="center" wrapText="1"/>
    </xf>
    <xf numFmtId="0" fontId="22" fillId="0" borderId="22" xfId="0" applyFont="1" applyBorder="1" applyAlignment="1" applyProtection="1">
      <alignment horizontal="left" vertical="center" wrapText="1"/>
    </xf>
    <xf numFmtId="0" fontId="22" fillId="0" borderId="22" xfId="0" applyFont="1" applyBorder="1" applyAlignment="1" applyProtection="1">
      <alignment horizontal="center" vertical="center" wrapText="1"/>
    </xf>
    <xf numFmtId="167" fontId="22" fillId="0" borderId="22" xfId="0" applyNumberFormat="1" applyFont="1" applyBorder="1" applyAlignment="1" applyProtection="1">
      <alignment vertical="center"/>
    </xf>
    <xf numFmtId="4" fontId="22" fillId="2" borderId="22" xfId="0" applyNumberFormat="1" applyFont="1" applyFill="1" applyBorder="1" applyAlignment="1" applyProtection="1">
      <alignment vertical="center"/>
      <protection locked="0"/>
    </xf>
    <xf numFmtId="4" fontId="22" fillId="0" borderId="22" xfId="0" applyNumberFormat="1" applyFont="1" applyBorder="1" applyAlignment="1" applyProtection="1">
      <alignment vertical="center"/>
    </xf>
    <xf numFmtId="0" fontId="23" fillId="2" borderId="14" xfId="0" applyFont="1" applyFill="1" applyBorder="1" applyAlignment="1" applyProtection="1">
      <alignment horizontal="left" vertical="center"/>
      <protection locked="0"/>
    </xf>
    <xf numFmtId="0" fontId="23" fillId="0" borderId="0" xfId="0" applyFont="1" applyBorder="1" applyAlignment="1" applyProtection="1">
      <alignment horizontal="center" vertical="center"/>
    </xf>
    <xf numFmtId="166" fontId="23" fillId="0" borderId="0" xfId="0" applyNumberFormat="1" applyFont="1" applyBorder="1" applyAlignment="1" applyProtection="1">
      <alignment vertical="center"/>
    </xf>
    <xf numFmtId="166" fontId="23" fillId="0" borderId="15" xfId="0" applyNumberFormat="1" applyFont="1" applyBorder="1" applyAlignment="1" applyProtection="1">
      <alignment vertical="center"/>
    </xf>
    <xf numFmtId="0" fontId="22" fillId="0" borderId="0" xfId="0" applyFont="1" applyAlignment="1">
      <alignment horizontal="left" vertical="center"/>
    </xf>
    <xf numFmtId="4" fontId="0" fillId="0" borderId="0" xfId="0" applyNumberFormat="1" applyFont="1" applyAlignment="1">
      <alignment vertical="center"/>
    </xf>
    <xf numFmtId="0" fontId="9" fillId="0" borderId="3" xfId="0" applyFont="1" applyBorder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34" fillId="0" borderId="0" xfId="0" applyFont="1" applyAlignment="1" applyProtection="1">
      <alignment horizontal="left" vertical="center"/>
    </xf>
    <xf numFmtId="0" fontId="9" fillId="0" borderId="0" xfId="0" applyFont="1" applyAlignment="1" applyProtection="1">
      <alignment horizontal="left" vertical="center"/>
    </xf>
    <xf numFmtId="0" fontId="9" fillId="0" borderId="0" xfId="0" applyFont="1" applyAlignment="1" applyProtection="1">
      <alignment horizontal="left" vertical="center" wrapText="1"/>
    </xf>
    <xf numFmtId="0" fontId="9" fillId="0" borderId="0" xfId="0" applyFont="1" applyAlignment="1" applyProtection="1">
      <alignment vertical="center"/>
      <protection locked="0"/>
    </xf>
    <xf numFmtId="0" fontId="9" fillId="0" borderId="3" xfId="0" applyFont="1" applyBorder="1" applyAlignment="1">
      <alignment vertical="center"/>
    </xf>
    <xf numFmtId="0" fontId="9" fillId="0" borderId="14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9" fillId="0" borderId="15" xfId="0" applyFont="1" applyBorder="1" applyAlignment="1" applyProtection="1">
      <alignment vertical="center"/>
    </xf>
    <xf numFmtId="0" fontId="9" fillId="0" borderId="0" xfId="0" applyFont="1" applyAlignment="1">
      <alignment horizontal="left" vertical="center"/>
    </xf>
    <xf numFmtId="0" fontId="10" fillId="0" borderId="3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horizontal="left" vertical="center" wrapText="1"/>
    </xf>
    <xf numFmtId="167" fontId="10" fillId="0" borderId="0" xfId="0" applyNumberFormat="1" applyFont="1" applyAlignment="1" applyProtection="1">
      <alignment vertical="center"/>
    </xf>
    <xf numFmtId="0" fontId="10" fillId="0" borderId="0" xfId="0" applyFont="1" applyAlignment="1" applyProtection="1">
      <alignment vertical="center"/>
      <protection locked="0"/>
    </xf>
    <xf numFmtId="0" fontId="10" fillId="0" borderId="3" xfId="0" applyFont="1" applyBorder="1" applyAlignment="1">
      <alignment vertical="center"/>
    </xf>
    <xf numFmtId="0" fontId="10" fillId="0" borderId="14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10" fillId="0" borderId="15" xfId="0" applyFont="1" applyBorder="1" applyAlignment="1" applyProtection="1">
      <alignment vertical="center"/>
    </xf>
    <xf numFmtId="0" fontId="10" fillId="0" borderId="0" xfId="0" applyFont="1" applyAlignment="1">
      <alignment horizontal="left" vertical="center"/>
    </xf>
    <xf numFmtId="0" fontId="11" fillId="0" borderId="3" xfId="0" applyFont="1" applyBorder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11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 wrapText="1"/>
    </xf>
    <xf numFmtId="167" fontId="11" fillId="0" borderId="0" xfId="0" applyNumberFormat="1" applyFont="1" applyAlignment="1" applyProtection="1">
      <alignment vertical="center"/>
    </xf>
    <xf numFmtId="0" fontId="11" fillId="0" borderId="0" xfId="0" applyFont="1" applyAlignment="1" applyProtection="1">
      <alignment vertical="center"/>
      <protection locked="0"/>
    </xf>
    <xf numFmtId="0" fontId="11" fillId="0" borderId="3" xfId="0" applyFont="1" applyBorder="1" applyAlignment="1">
      <alignment vertical="center"/>
    </xf>
    <xf numFmtId="0" fontId="11" fillId="0" borderId="14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vertical="center"/>
    </xf>
    <xf numFmtId="0" fontId="11" fillId="0" borderId="15" xfId="0" applyFont="1" applyBorder="1" applyAlignment="1" applyProtection="1">
      <alignment vertical="center"/>
    </xf>
    <xf numFmtId="0" fontId="11" fillId="0" borderId="0" xfId="0" applyFont="1" applyAlignment="1">
      <alignment horizontal="left" vertical="center"/>
    </xf>
    <xf numFmtId="167" fontId="22" fillId="2" borderId="22" xfId="0" applyNumberFormat="1" applyFont="1" applyFill="1" applyBorder="1" applyAlignment="1" applyProtection="1">
      <alignment vertical="center"/>
      <protection locked="0"/>
    </xf>
    <xf numFmtId="0" fontId="35" fillId="0" borderId="0" xfId="0" applyFont="1" applyAlignment="1" applyProtection="1">
      <alignment vertical="center" wrapText="1"/>
    </xf>
    <xf numFmtId="0" fontId="0" fillId="0" borderId="0" xfId="0" applyFont="1" applyAlignment="1" applyProtection="1">
      <alignment vertical="center"/>
      <protection locked="0"/>
    </xf>
    <xf numFmtId="0" fontId="0" fillId="0" borderId="19" xfId="0" applyFont="1" applyBorder="1" applyAlignment="1" applyProtection="1">
      <alignment vertical="center"/>
    </xf>
    <xf numFmtId="0" fontId="0" fillId="0" borderId="20" xfId="0" applyBorder="1" applyAlignment="1" applyProtection="1">
      <alignment vertical="center"/>
    </xf>
    <xf numFmtId="0" fontId="0" fillId="0" borderId="20" xfId="0" applyFont="1" applyBorder="1" applyAlignment="1" applyProtection="1">
      <alignment vertical="center"/>
    </xf>
    <xf numFmtId="0" fontId="0" fillId="0" borderId="21" xfId="0" applyFont="1" applyBorder="1" applyAlignment="1" applyProtection="1">
      <alignment vertical="center"/>
    </xf>
    <xf numFmtId="0" fontId="36" fillId="0" borderId="22" xfId="0" applyFont="1" applyBorder="1" applyAlignment="1" applyProtection="1">
      <alignment horizontal="center" vertical="center"/>
    </xf>
    <xf numFmtId="49" fontId="36" fillId="0" borderId="22" xfId="0" applyNumberFormat="1" applyFont="1" applyBorder="1" applyAlignment="1" applyProtection="1">
      <alignment horizontal="left" vertical="center" wrapText="1"/>
    </xf>
    <xf numFmtId="0" fontId="36" fillId="0" borderId="22" xfId="0" applyFont="1" applyBorder="1" applyAlignment="1" applyProtection="1">
      <alignment horizontal="left" vertical="center" wrapText="1"/>
    </xf>
    <xf numFmtId="0" fontId="36" fillId="0" borderId="22" xfId="0" applyFont="1" applyBorder="1" applyAlignment="1" applyProtection="1">
      <alignment horizontal="center" vertical="center" wrapText="1"/>
    </xf>
    <xf numFmtId="167" fontId="36" fillId="0" borderId="22" xfId="0" applyNumberFormat="1" applyFont="1" applyBorder="1" applyAlignment="1" applyProtection="1">
      <alignment vertical="center"/>
    </xf>
    <xf numFmtId="4" fontId="36" fillId="2" borderId="22" xfId="0" applyNumberFormat="1" applyFont="1" applyFill="1" applyBorder="1" applyAlignment="1" applyProtection="1">
      <alignment vertical="center"/>
      <protection locked="0"/>
    </xf>
    <xf numFmtId="4" fontId="36" fillId="0" borderId="22" xfId="0" applyNumberFormat="1" applyFont="1" applyBorder="1" applyAlignment="1" applyProtection="1">
      <alignment vertical="center"/>
    </xf>
    <xf numFmtId="0" fontId="37" fillId="0" borderId="3" xfId="0" applyFont="1" applyBorder="1" applyAlignment="1">
      <alignment vertical="center"/>
    </xf>
    <xf numFmtId="0" fontId="36" fillId="2" borderId="14" xfId="0" applyFont="1" applyFill="1" applyBorder="1" applyAlignment="1" applyProtection="1">
      <alignment horizontal="left" vertical="center"/>
      <protection locked="0"/>
    </xf>
    <xf numFmtId="0" fontId="36" fillId="0" borderId="0" xfId="0" applyFont="1" applyBorder="1" applyAlignment="1" applyProtection="1">
      <alignment horizontal="center" vertical="center"/>
    </xf>
    <xf numFmtId="0" fontId="0" fillId="0" borderId="14" xfId="0" applyFont="1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23" fillId="2" borderId="19" xfId="0" applyFont="1" applyFill="1" applyBorder="1" applyAlignment="1" applyProtection="1">
      <alignment horizontal="left" vertical="center"/>
      <protection locked="0"/>
    </xf>
    <xf numFmtId="0" fontId="23" fillId="0" borderId="20" xfId="0" applyFont="1" applyBorder="1" applyAlignment="1" applyProtection="1">
      <alignment horizontal="center" vertical="center"/>
    </xf>
    <xf numFmtId="166" fontId="23" fillId="0" borderId="20" xfId="0" applyNumberFormat="1" applyFont="1" applyBorder="1" applyAlignment="1" applyProtection="1">
      <alignment vertical="center"/>
    </xf>
    <xf numFmtId="166" fontId="23" fillId="0" borderId="21" xfId="0" applyNumberFormat="1" applyFont="1" applyBorder="1" applyAlignment="1" applyProtection="1">
      <alignment vertical="center"/>
    </xf>
    <xf numFmtId="0" fontId="16" fillId="0" borderId="0" xfId="0" applyFont="1" applyAlignment="1">
      <alignment horizontal="left" vertical="top" wrapText="1"/>
    </xf>
    <xf numFmtId="0" fontId="16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2" fillId="0" borderId="0" xfId="0" applyFont="1" applyAlignment="1" applyProtection="1">
      <alignment horizontal="left" vertical="center"/>
    </xf>
    <xf numFmtId="0" fontId="0" fillId="0" borderId="0" xfId="0" applyProtection="1"/>
    <xf numFmtId="0" fontId="3" fillId="0" borderId="0" xfId="0" applyFont="1" applyAlignment="1" applyProtection="1">
      <alignment horizontal="left" vertical="top" wrapText="1"/>
    </xf>
    <xf numFmtId="49" fontId="2" fillId="2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 wrapText="1"/>
    </xf>
    <xf numFmtId="4" fontId="17" fillId="0" borderId="5" xfId="0" applyNumberFormat="1" applyFont="1" applyBorder="1" applyAlignment="1" applyProtection="1">
      <alignment vertical="center"/>
    </xf>
    <xf numFmtId="0" fontId="0" fillId="0" borderId="5" xfId="0" applyFont="1" applyBorder="1" applyAlignment="1" applyProtection="1">
      <alignment vertical="center"/>
    </xf>
    <xf numFmtId="0" fontId="1" fillId="0" borderId="0" xfId="0" applyFont="1" applyAlignment="1" applyProtection="1">
      <alignment horizontal="right" vertical="center"/>
    </xf>
    <xf numFmtId="4" fontId="18" fillId="0" borderId="0" xfId="0" applyNumberFormat="1" applyFont="1" applyAlignment="1" applyProtection="1">
      <alignment vertical="center"/>
    </xf>
    <xf numFmtId="0" fontId="1" fillId="0" borderId="0" xfId="0" applyFont="1" applyAlignment="1" applyProtection="1">
      <alignment vertical="center"/>
    </xf>
    <xf numFmtId="164" fontId="1" fillId="0" borderId="0" xfId="0" applyNumberFormat="1" applyFont="1" applyAlignment="1" applyProtection="1">
      <alignment horizontal="left" vertical="center"/>
    </xf>
    <xf numFmtId="0" fontId="4" fillId="3" borderId="7" xfId="0" applyFont="1" applyFill="1" applyBorder="1" applyAlignment="1" applyProtection="1">
      <alignment horizontal="left" vertical="center"/>
    </xf>
    <xf numFmtId="0" fontId="0" fillId="3" borderId="7" xfId="0" applyFont="1" applyFill="1" applyBorder="1" applyAlignment="1" applyProtection="1">
      <alignment vertical="center"/>
    </xf>
    <xf numFmtId="4" fontId="4" fillId="3" borderId="7" xfId="0" applyNumberFormat="1" applyFont="1" applyFill="1" applyBorder="1" applyAlignment="1" applyProtection="1">
      <alignment vertical="center"/>
    </xf>
    <xf numFmtId="0" fontId="0" fillId="3" borderId="8" xfId="0" applyFont="1" applyFill="1" applyBorder="1" applyAlignment="1" applyProtection="1">
      <alignment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vertical="center" wrapText="1"/>
    </xf>
    <xf numFmtId="0" fontId="2" fillId="0" borderId="0" xfId="0" applyFont="1" applyAlignment="1" applyProtection="1">
      <alignment vertical="center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/>
    </xf>
    <xf numFmtId="0" fontId="21" fillId="0" borderId="0" xfId="0" applyFont="1" applyBorder="1" applyAlignment="1">
      <alignment horizontal="left" vertical="center"/>
    </xf>
    <xf numFmtId="0" fontId="21" fillId="0" borderId="14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>
      <alignment horizontal="left" vertical="center"/>
    </xf>
    <xf numFmtId="0" fontId="22" fillId="4" borderId="6" xfId="0" applyFont="1" applyFill="1" applyBorder="1" applyAlignment="1" applyProtection="1">
      <alignment horizontal="center" vertical="center"/>
    </xf>
    <xf numFmtId="0" fontId="22" fillId="4" borderId="7" xfId="0" applyFont="1" applyFill="1" applyBorder="1" applyAlignment="1" applyProtection="1">
      <alignment horizontal="left" vertical="center"/>
    </xf>
    <xf numFmtId="0" fontId="22" fillId="4" borderId="7" xfId="0" applyFont="1" applyFill="1" applyBorder="1" applyAlignment="1" applyProtection="1">
      <alignment horizontal="center" vertical="center"/>
    </xf>
    <xf numFmtId="0" fontId="22" fillId="4" borderId="7" xfId="0" applyFont="1" applyFill="1" applyBorder="1" applyAlignment="1" applyProtection="1">
      <alignment horizontal="right" vertical="center"/>
    </xf>
    <xf numFmtId="0" fontId="22" fillId="4" borderId="8" xfId="0" applyFont="1" applyFill="1" applyBorder="1" applyAlignment="1" applyProtection="1">
      <alignment horizontal="left" vertical="center"/>
    </xf>
    <xf numFmtId="4" fontId="28" fillId="0" borderId="0" xfId="0" applyNumberFormat="1" applyFont="1" applyAlignment="1" applyProtection="1">
      <alignment vertical="center"/>
    </xf>
    <xf numFmtId="0" fontId="28" fillId="0" borderId="0" xfId="0" applyFont="1" applyAlignment="1" applyProtection="1">
      <alignment vertical="center"/>
    </xf>
    <xf numFmtId="0" fontId="27" fillId="0" borderId="0" xfId="0" applyFont="1" applyAlignment="1" applyProtection="1">
      <alignment horizontal="left" vertical="center" wrapText="1"/>
    </xf>
    <xf numFmtId="4" fontId="24" fillId="0" borderId="0" xfId="0" applyNumberFormat="1" applyFont="1" applyAlignment="1" applyProtection="1">
      <alignment horizontal="right" vertical="center"/>
    </xf>
    <xf numFmtId="4" fontId="24" fillId="0" borderId="0" xfId="0" applyNumberFormat="1" applyFont="1" applyAlignment="1" applyProtection="1">
      <alignment vertical="center"/>
    </xf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 applyProtection="1">
      <alignment horizontal="left" vertical="center" wrapText="1"/>
    </xf>
    <xf numFmtId="0" fontId="1" fillId="0" borderId="0" xfId="0" applyFont="1" applyAlignment="1" applyProtection="1">
      <alignment horizontal="left" vertical="center"/>
    </xf>
    <xf numFmtId="0" fontId="0" fillId="0" borderId="0" xfId="0" applyFont="1" applyAlignment="1" applyProtection="1">
      <alignment vertical="center"/>
    </xf>
  </cellXfs>
  <cellStyles count="2">
    <cellStyle name="Hypertextový odkaz" xfId="1" builtinId="8"/>
    <cellStyle name="Normální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M98"/>
  <sheetViews>
    <sheetView showGridLines="0" tabSelected="1" topLeftCell="A13" workbookViewId="0"/>
  </sheetViews>
  <sheetFormatPr defaultRowHeight="15"/>
  <cols>
    <col min="1" max="1" width="8.33203125" style="1" customWidth="1"/>
    <col min="2" max="2" width="1.6640625" style="1" customWidth="1"/>
    <col min="3" max="3" width="4.1640625" style="1" customWidth="1"/>
    <col min="4" max="33" width="2.6640625" style="1" customWidth="1"/>
    <col min="34" max="34" width="3.33203125" style="1" customWidth="1"/>
    <col min="35" max="35" width="31.6640625" style="1" customWidth="1"/>
    <col min="36" max="37" width="2.5" style="1" customWidth="1"/>
    <col min="38" max="38" width="8.33203125" style="1" customWidth="1"/>
    <col min="39" max="39" width="3.33203125" style="1" customWidth="1"/>
    <col min="40" max="40" width="13.33203125" style="1" customWidth="1"/>
    <col min="41" max="41" width="7.5" style="1" customWidth="1"/>
    <col min="42" max="42" width="4.1640625" style="1" customWidth="1"/>
    <col min="43" max="43" width="15.6640625" style="1" hidden="1" customWidth="1"/>
    <col min="44" max="44" width="13.6640625" style="1" customWidth="1"/>
    <col min="45" max="47" width="25.83203125" style="1" hidden="1" customWidth="1"/>
    <col min="48" max="49" width="21.6640625" style="1" hidden="1" customWidth="1"/>
    <col min="50" max="51" width="25" style="1" hidden="1" customWidth="1"/>
    <col min="52" max="52" width="21.6640625" style="1" hidden="1" customWidth="1"/>
    <col min="53" max="53" width="19.1640625" style="1" hidden="1" customWidth="1"/>
    <col min="54" max="54" width="25" style="1" hidden="1" customWidth="1"/>
    <col min="55" max="55" width="21.6640625" style="1" hidden="1" customWidth="1"/>
    <col min="56" max="56" width="19.1640625" style="1" hidden="1" customWidth="1"/>
    <col min="57" max="57" width="66.5" style="1" customWidth="1"/>
    <col min="71" max="91" width="9.33203125" style="1" hidden="1"/>
  </cols>
  <sheetData>
    <row r="1" spans="1:74" ht="11.25">
      <c r="A1" s="16" t="s">
        <v>0</v>
      </c>
      <c r="AZ1" s="16" t="s">
        <v>1</v>
      </c>
      <c r="BA1" s="16" t="s">
        <v>2</v>
      </c>
      <c r="BB1" s="16" t="s">
        <v>3</v>
      </c>
      <c r="BT1" s="16" t="s">
        <v>4</v>
      </c>
      <c r="BU1" s="16" t="s">
        <v>4</v>
      </c>
      <c r="BV1" s="16" t="s">
        <v>5</v>
      </c>
    </row>
    <row r="2" spans="1:74" s="1" customFormat="1" ht="36.950000000000003" customHeight="1">
      <c r="AR2" s="295"/>
      <c r="AS2" s="295"/>
      <c r="AT2" s="295"/>
      <c r="AU2" s="295"/>
      <c r="AV2" s="295"/>
      <c r="AW2" s="295"/>
      <c r="AX2" s="295"/>
      <c r="AY2" s="295"/>
      <c r="AZ2" s="295"/>
      <c r="BA2" s="295"/>
      <c r="BB2" s="295"/>
      <c r="BC2" s="295"/>
      <c r="BD2" s="295"/>
      <c r="BE2" s="295"/>
      <c r="BS2" s="17" t="s">
        <v>6</v>
      </c>
      <c r="BT2" s="17" t="s">
        <v>7</v>
      </c>
    </row>
    <row r="3" spans="1:74" s="1" customFormat="1" ht="6.95" customHeight="1">
      <c r="B3" s="18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20"/>
      <c r="BS3" s="17" t="s">
        <v>6</v>
      </c>
      <c r="BT3" s="17" t="s">
        <v>8</v>
      </c>
    </row>
    <row r="4" spans="1:74" s="1" customFormat="1" ht="24.95" customHeight="1">
      <c r="B4" s="21"/>
      <c r="C4" s="22"/>
      <c r="D4" s="23" t="s">
        <v>9</v>
      </c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0"/>
      <c r="AS4" s="24" t="s">
        <v>10</v>
      </c>
      <c r="BE4" s="25" t="s">
        <v>11</v>
      </c>
      <c r="BS4" s="17" t="s">
        <v>12</v>
      </c>
    </row>
    <row r="5" spans="1:74" s="1" customFormat="1" ht="12" customHeight="1">
      <c r="B5" s="21"/>
      <c r="C5" s="22"/>
      <c r="D5" s="26" t="s">
        <v>13</v>
      </c>
      <c r="E5" s="22"/>
      <c r="F5" s="22"/>
      <c r="G5" s="22"/>
      <c r="H5" s="22"/>
      <c r="I5" s="22"/>
      <c r="J5" s="22"/>
      <c r="K5" s="258" t="s">
        <v>14</v>
      </c>
      <c r="L5" s="259"/>
      <c r="M5" s="259"/>
      <c r="N5" s="259"/>
      <c r="O5" s="259"/>
      <c r="P5" s="259"/>
      <c r="Q5" s="259"/>
      <c r="R5" s="259"/>
      <c r="S5" s="259"/>
      <c r="T5" s="259"/>
      <c r="U5" s="259"/>
      <c r="V5" s="259"/>
      <c r="W5" s="259"/>
      <c r="X5" s="259"/>
      <c r="Y5" s="259"/>
      <c r="Z5" s="259"/>
      <c r="AA5" s="259"/>
      <c r="AB5" s="259"/>
      <c r="AC5" s="259"/>
      <c r="AD5" s="259"/>
      <c r="AE5" s="259"/>
      <c r="AF5" s="259"/>
      <c r="AG5" s="259"/>
      <c r="AH5" s="259"/>
      <c r="AI5" s="259"/>
      <c r="AJ5" s="259"/>
      <c r="AK5" s="259"/>
      <c r="AL5" s="259"/>
      <c r="AM5" s="259"/>
      <c r="AN5" s="259"/>
      <c r="AO5" s="259"/>
      <c r="AP5" s="22"/>
      <c r="AQ5" s="22"/>
      <c r="AR5" s="20"/>
      <c r="BE5" s="255" t="s">
        <v>15</v>
      </c>
      <c r="BS5" s="17" t="s">
        <v>6</v>
      </c>
    </row>
    <row r="6" spans="1:74" s="1" customFormat="1" ht="36.950000000000003" customHeight="1">
      <c r="B6" s="21"/>
      <c r="C6" s="22"/>
      <c r="D6" s="28" t="s">
        <v>16</v>
      </c>
      <c r="E6" s="22"/>
      <c r="F6" s="22"/>
      <c r="G6" s="22"/>
      <c r="H6" s="22"/>
      <c r="I6" s="22"/>
      <c r="J6" s="22"/>
      <c r="K6" s="260" t="s">
        <v>17</v>
      </c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Z6" s="259"/>
      <c r="AA6" s="259"/>
      <c r="AB6" s="259"/>
      <c r="AC6" s="259"/>
      <c r="AD6" s="259"/>
      <c r="AE6" s="259"/>
      <c r="AF6" s="259"/>
      <c r="AG6" s="259"/>
      <c r="AH6" s="259"/>
      <c r="AI6" s="259"/>
      <c r="AJ6" s="259"/>
      <c r="AK6" s="259"/>
      <c r="AL6" s="259"/>
      <c r="AM6" s="259"/>
      <c r="AN6" s="259"/>
      <c r="AO6" s="259"/>
      <c r="AP6" s="22"/>
      <c r="AQ6" s="22"/>
      <c r="AR6" s="20"/>
      <c r="BE6" s="256"/>
      <c r="BS6" s="17" t="s">
        <v>6</v>
      </c>
    </row>
    <row r="7" spans="1:74" s="1" customFormat="1" ht="12" customHeight="1">
      <c r="B7" s="21"/>
      <c r="C7" s="22"/>
      <c r="D7" s="29" t="s">
        <v>18</v>
      </c>
      <c r="E7" s="22"/>
      <c r="F7" s="22"/>
      <c r="G7" s="22"/>
      <c r="H7" s="22"/>
      <c r="I7" s="22"/>
      <c r="J7" s="22"/>
      <c r="K7" s="27" t="s">
        <v>1</v>
      </c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9" t="s">
        <v>19</v>
      </c>
      <c r="AL7" s="22"/>
      <c r="AM7" s="22"/>
      <c r="AN7" s="27" t="s">
        <v>1</v>
      </c>
      <c r="AO7" s="22"/>
      <c r="AP7" s="22"/>
      <c r="AQ7" s="22"/>
      <c r="AR7" s="20"/>
      <c r="BE7" s="256"/>
      <c r="BS7" s="17" t="s">
        <v>6</v>
      </c>
    </row>
    <row r="8" spans="1:74" s="1" customFormat="1" ht="12" customHeight="1">
      <c r="B8" s="21"/>
      <c r="C8" s="22"/>
      <c r="D8" s="29" t="s">
        <v>20</v>
      </c>
      <c r="E8" s="22"/>
      <c r="F8" s="22"/>
      <c r="G8" s="22"/>
      <c r="H8" s="22"/>
      <c r="I8" s="22"/>
      <c r="J8" s="22"/>
      <c r="K8" s="27" t="s">
        <v>21</v>
      </c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9" t="s">
        <v>22</v>
      </c>
      <c r="AL8" s="22"/>
      <c r="AM8" s="22"/>
      <c r="AN8" s="30" t="s">
        <v>23</v>
      </c>
      <c r="AO8" s="22"/>
      <c r="AP8" s="22"/>
      <c r="AQ8" s="22"/>
      <c r="AR8" s="20"/>
      <c r="BE8" s="256"/>
      <c r="BS8" s="17" t="s">
        <v>6</v>
      </c>
    </row>
    <row r="9" spans="1:74" s="1" customFormat="1" ht="14.45" customHeight="1">
      <c r="B9" s="21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0"/>
      <c r="BE9" s="256"/>
      <c r="BS9" s="17" t="s">
        <v>6</v>
      </c>
    </row>
    <row r="10" spans="1:74" s="1" customFormat="1" ht="12" customHeight="1">
      <c r="B10" s="21"/>
      <c r="C10" s="22"/>
      <c r="D10" s="29" t="s">
        <v>24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9" t="s">
        <v>25</v>
      </c>
      <c r="AL10" s="22"/>
      <c r="AM10" s="22"/>
      <c r="AN10" s="27" t="s">
        <v>1</v>
      </c>
      <c r="AO10" s="22"/>
      <c r="AP10" s="22"/>
      <c r="AQ10" s="22"/>
      <c r="AR10" s="20"/>
      <c r="BE10" s="256"/>
      <c r="BS10" s="17" t="s">
        <v>6</v>
      </c>
    </row>
    <row r="11" spans="1:74" s="1" customFormat="1" ht="18.399999999999999" customHeight="1">
      <c r="B11" s="21"/>
      <c r="C11" s="22"/>
      <c r="D11" s="22"/>
      <c r="E11" s="27" t="s">
        <v>26</v>
      </c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9" t="s">
        <v>27</v>
      </c>
      <c r="AL11" s="22"/>
      <c r="AM11" s="22"/>
      <c r="AN11" s="27" t="s">
        <v>1</v>
      </c>
      <c r="AO11" s="22"/>
      <c r="AP11" s="22"/>
      <c r="AQ11" s="22"/>
      <c r="AR11" s="20"/>
      <c r="BE11" s="256"/>
      <c r="BS11" s="17" t="s">
        <v>6</v>
      </c>
    </row>
    <row r="12" spans="1:74" s="1" customFormat="1" ht="6.95" customHeight="1"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0"/>
      <c r="BE12" s="256"/>
      <c r="BS12" s="17" t="s">
        <v>6</v>
      </c>
    </row>
    <row r="13" spans="1:74" s="1" customFormat="1" ht="12" customHeight="1">
      <c r="B13" s="21"/>
      <c r="C13" s="22"/>
      <c r="D13" s="29" t="s">
        <v>28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9" t="s">
        <v>25</v>
      </c>
      <c r="AL13" s="22"/>
      <c r="AM13" s="22"/>
      <c r="AN13" s="31" t="s">
        <v>29</v>
      </c>
      <c r="AO13" s="22"/>
      <c r="AP13" s="22"/>
      <c r="AQ13" s="22"/>
      <c r="AR13" s="20"/>
      <c r="BE13" s="256"/>
      <c r="BS13" s="17" t="s">
        <v>6</v>
      </c>
    </row>
    <row r="14" spans="1:74" ht="12.75">
      <c r="B14" s="21"/>
      <c r="C14" s="22"/>
      <c r="D14" s="22"/>
      <c r="E14" s="261" t="s">
        <v>29</v>
      </c>
      <c r="F14" s="262"/>
      <c r="G14" s="262"/>
      <c r="H14" s="262"/>
      <c r="I14" s="262"/>
      <c r="J14" s="262"/>
      <c r="K14" s="262"/>
      <c r="L14" s="262"/>
      <c r="M14" s="262"/>
      <c r="N14" s="262"/>
      <c r="O14" s="262"/>
      <c r="P14" s="262"/>
      <c r="Q14" s="262"/>
      <c r="R14" s="262"/>
      <c r="S14" s="262"/>
      <c r="T14" s="262"/>
      <c r="U14" s="262"/>
      <c r="V14" s="262"/>
      <c r="W14" s="262"/>
      <c r="X14" s="262"/>
      <c r="Y14" s="262"/>
      <c r="Z14" s="262"/>
      <c r="AA14" s="262"/>
      <c r="AB14" s="262"/>
      <c r="AC14" s="262"/>
      <c r="AD14" s="262"/>
      <c r="AE14" s="262"/>
      <c r="AF14" s="262"/>
      <c r="AG14" s="262"/>
      <c r="AH14" s="262"/>
      <c r="AI14" s="262"/>
      <c r="AJ14" s="262"/>
      <c r="AK14" s="29" t="s">
        <v>27</v>
      </c>
      <c r="AL14" s="22"/>
      <c r="AM14" s="22"/>
      <c r="AN14" s="31" t="s">
        <v>29</v>
      </c>
      <c r="AO14" s="22"/>
      <c r="AP14" s="22"/>
      <c r="AQ14" s="22"/>
      <c r="AR14" s="20"/>
      <c r="BE14" s="256"/>
      <c r="BS14" s="17" t="s">
        <v>6</v>
      </c>
    </row>
    <row r="15" spans="1:74" s="1" customFormat="1" ht="6.95" customHeight="1">
      <c r="B15" s="21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0"/>
      <c r="BE15" s="256"/>
      <c r="BS15" s="17" t="s">
        <v>4</v>
      </c>
    </row>
    <row r="16" spans="1:74" s="1" customFormat="1" ht="12" customHeight="1">
      <c r="B16" s="21"/>
      <c r="C16" s="22"/>
      <c r="D16" s="29" t="s">
        <v>30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9" t="s">
        <v>25</v>
      </c>
      <c r="AL16" s="22"/>
      <c r="AM16" s="22"/>
      <c r="AN16" s="27" t="s">
        <v>1</v>
      </c>
      <c r="AO16" s="22"/>
      <c r="AP16" s="22"/>
      <c r="AQ16" s="22"/>
      <c r="AR16" s="20"/>
      <c r="BE16" s="256"/>
      <c r="BS16" s="17" t="s">
        <v>4</v>
      </c>
    </row>
    <row r="17" spans="1:71" s="1" customFormat="1" ht="18.399999999999999" customHeight="1">
      <c r="B17" s="21"/>
      <c r="C17" s="22"/>
      <c r="D17" s="22"/>
      <c r="E17" s="27" t="s">
        <v>26</v>
      </c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9" t="s">
        <v>27</v>
      </c>
      <c r="AL17" s="22"/>
      <c r="AM17" s="22"/>
      <c r="AN17" s="27" t="s">
        <v>1</v>
      </c>
      <c r="AO17" s="22"/>
      <c r="AP17" s="22"/>
      <c r="AQ17" s="22"/>
      <c r="AR17" s="20"/>
      <c r="BE17" s="256"/>
      <c r="BS17" s="17" t="s">
        <v>4</v>
      </c>
    </row>
    <row r="18" spans="1:71" s="1" customFormat="1" ht="6.95" customHeight="1">
      <c r="B18" s="21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0"/>
      <c r="BE18" s="256"/>
      <c r="BS18" s="17" t="s">
        <v>6</v>
      </c>
    </row>
    <row r="19" spans="1:71" s="1" customFormat="1" ht="12" customHeight="1">
      <c r="B19" s="21"/>
      <c r="C19" s="22"/>
      <c r="D19" s="29" t="s">
        <v>31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9" t="s">
        <v>25</v>
      </c>
      <c r="AL19" s="22"/>
      <c r="AM19" s="22"/>
      <c r="AN19" s="27" t="s">
        <v>1</v>
      </c>
      <c r="AO19" s="22"/>
      <c r="AP19" s="22"/>
      <c r="AQ19" s="22"/>
      <c r="AR19" s="20"/>
      <c r="BE19" s="256"/>
      <c r="BS19" s="17" t="s">
        <v>6</v>
      </c>
    </row>
    <row r="20" spans="1:71" s="1" customFormat="1" ht="18.399999999999999" customHeight="1">
      <c r="B20" s="21"/>
      <c r="C20" s="22"/>
      <c r="D20" s="22"/>
      <c r="E20" s="27" t="s">
        <v>32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9" t="s">
        <v>27</v>
      </c>
      <c r="AL20" s="22"/>
      <c r="AM20" s="22"/>
      <c r="AN20" s="27" t="s">
        <v>1</v>
      </c>
      <c r="AO20" s="22"/>
      <c r="AP20" s="22"/>
      <c r="AQ20" s="22"/>
      <c r="AR20" s="20"/>
      <c r="BE20" s="256"/>
      <c r="BS20" s="17" t="s">
        <v>33</v>
      </c>
    </row>
    <row r="21" spans="1:71" s="1" customFormat="1" ht="6.95" customHeight="1">
      <c r="B21" s="21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0"/>
      <c r="BE21" s="256"/>
    </row>
    <row r="22" spans="1:71" s="1" customFormat="1" ht="12" customHeight="1">
      <c r="B22" s="21"/>
      <c r="C22" s="22"/>
      <c r="D22" s="29" t="s">
        <v>34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0"/>
      <c r="BE22" s="256"/>
    </row>
    <row r="23" spans="1:71" s="1" customFormat="1" ht="96" customHeight="1">
      <c r="B23" s="21"/>
      <c r="C23" s="22"/>
      <c r="D23" s="22"/>
      <c r="E23" s="263" t="s">
        <v>35</v>
      </c>
      <c r="F23" s="263"/>
      <c r="G23" s="263"/>
      <c r="H23" s="263"/>
      <c r="I23" s="263"/>
      <c r="J23" s="263"/>
      <c r="K23" s="263"/>
      <c r="L23" s="263"/>
      <c r="M23" s="263"/>
      <c r="N23" s="263"/>
      <c r="O23" s="263"/>
      <c r="P23" s="263"/>
      <c r="Q23" s="263"/>
      <c r="R23" s="263"/>
      <c r="S23" s="263"/>
      <c r="T23" s="263"/>
      <c r="U23" s="263"/>
      <c r="V23" s="263"/>
      <c r="W23" s="263"/>
      <c r="X23" s="263"/>
      <c r="Y23" s="263"/>
      <c r="Z23" s="263"/>
      <c r="AA23" s="263"/>
      <c r="AB23" s="263"/>
      <c r="AC23" s="263"/>
      <c r="AD23" s="263"/>
      <c r="AE23" s="263"/>
      <c r="AF23" s="263"/>
      <c r="AG23" s="263"/>
      <c r="AH23" s="263"/>
      <c r="AI23" s="263"/>
      <c r="AJ23" s="263"/>
      <c r="AK23" s="263"/>
      <c r="AL23" s="263"/>
      <c r="AM23" s="263"/>
      <c r="AN23" s="263"/>
      <c r="AO23" s="22"/>
      <c r="AP23" s="22"/>
      <c r="AQ23" s="22"/>
      <c r="AR23" s="20"/>
      <c r="BE23" s="256"/>
    </row>
    <row r="24" spans="1:71" s="1" customFormat="1" ht="6.95" customHeight="1">
      <c r="B24" s="2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0"/>
      <c r="BE24" s="256"/>
    </row>
    <row r="25" spans="1:71" s="1" customFormat="1" ht="6.95" customHeight="1">
      <c r="B25" s="21"/>
      <c r="C25" s="22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22"/>
      <c r="AQ25" s="22"/>
      <c r="AR25" s="20"/>
      <c r="BE25" s="256"/>
    </row>
    <row r="26" spans="1:71" s="2" customFormat="1" ht="25.9" customHeight="1">
      <c r="A26" s="34"/>
      <c r="B26" s="35"/>
      <c r="C26" s="36"/>
      <c r="D26" s="37" t="s">
        <v>36</v>
      </c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264">
        <f>ROUND(AG94,2)</f>
        <v>0</v>
      </c>
      <c r="AL26" s="265"/>
      <c r="AM26" s="265"/>
      <c r="AN26" s="265"/>
      <c r="AO26" s="265"/>
      <c r="AP26" s="36"/>
      <c r="AQ26" s="36"/>
      <c r="AR26" s="39"/>
      <c r="BE26" s="256"/>
    </row>
    <row r="27" spans="1:71" s="2" customFormat="1" ht="6.95" customHeight="1">
      <c r="A27" s="34"/>
      <c r="B27" s="35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9"/>
      <c r="BE27" s="256"/>
    </row>
    <row r="28" spans="1:71" s="2" customFormat="1" ht="12.75">
      <c r="A28" s="34"/>
      <c r="B28" s="35"/>
      <c r="C28" s="36"/>
      <c r="D28" s="36"/>
      <c r="E28" s="36"/>
      <c r="F28" s="36"/>
      <c r="G28" s="36"/>
      <c r="H28" s="36"/>
      <c r="I28" s="36"/>
      <c r="J28" s="36"/>
      <c r="K28" s="36"/>
      <c r="L28" s="266" t="s">
        <v>37</v>
      </c>
      <c r="M28" s="266"/>
      <c r="N28" s="266"/>
      <c r="O28" s="266"/>
      <c r="P28" s="266"/>
      <c r="Q28" s="36"/>
      <c r="R28" s="36"/>
      <c r="S28" s="36"/>
      <c r="T28" s="36"/>
      <c r="U28" s="36"/>
      <c r="V28" s="36"/>
      <c r="W28" s="266" t="s">
        <v>38</v>
      </c>
      <c r="X28" s="266"/>
      <c r="Y28" s="266"/>
      <c r="Z28" s="266"/>
      <c r="AA28" s="266"/>
      <c r="AB28" s="266"/>
      <c r="AC28" s="266"/>
      <c r="AD28" s="266"/>
      <c r="AE28" s="266"/>
      <c r="AF28" s="36"/>
      <c r="AG28" s="36"/>
      <c r="AH28" s="36"/>
      <c r="AI28" s="36"/>
      <c r="AJ28" s="36"/>
      <c r="AK28" s="266" t="s">
        <v>39</v>
      </c>
      <c r="AL28" s="266"/>
      <c r="AM28" s="266"/>
      <c r="AN28" s="266"/>
      <c r="AO28" s="266"/>
      <c r="AP28" s="36"/>
      <c r="AQ28" s="36"/>
      <c r="AR28" s="39"/>
      <c r="BE28" s="256"/>
    </row>
    <row r="29" spans="1:71" s="3" customFormat="1" ht="14.45" customHeight="1">
      <c r="B29" s="40"/>
      <c r="C29" s="41"/>
      <c r="D29" s="29" t="s">
        <v>40</v>
      </c>
      <c r="E29" s="41"/>
      <c r="F29" s="29" t="s">
        <v>41</v>
      </c>
      <c r="G29" s="41"/>
      <c r="H29" s="41"/>
      <c r="I29" s="41"/>
      <c r="J29" s="41"/>
      <c r="K29" s="41"/>
      <c r="L29" s="269">
        <v>0.21</v>
      </c>
      <c r="M29" s="268"/>
      <c r="N29" s="268"/>
      <c r="O29" s="268"/>
      <c r="P29" s="268"/>
      <c r="Q29" s="41"/>
      <c r="R29" s="41"/>
      <c r="S29" s="41"/>
      <c r="T29" s="41"/>
      <c r="U29" s="41"/>
      <c r="V29" s="41"/>
      <c r="W29" s="267">
        <f>ROUND(AZ94, 2)</f>
        <v>0</v>
      </c>
      <c r="X29" s="268"/>
      <c r="Y29" s="268"/>
      <c r="Z29" s="268"/>
      <c r="AA29" s="268"/>
      <c r="AB29" s="268"/>
      <c r="AC29" s="268"/>
      <c r="AD29" s="268"/>
      <c r="AE29" s="268"/>
      <c r="AF29" s="41"/>
      <c r="AG29" s="41"/>
      <c r="AH29" s="41"/>
      <c r="AI29" s="41"/>
      <c r="AJ29" s="41"/>
      <c r="AK29" s="267">
        <f>ROUND(AV94, 2)</f>
        <v>0</v>
      </c>
      <c r="AL29" s="268"/>
      <c r="AM29" s="268"/>
      <c r="AN29" s="268"/>
      <c r="AO29" s="268"/>
      <c r="AP29" s="41"/>
      <c r="AQ29" s="41"/>
      <c r="AR29" s="42"/>
      <c r="BE29" s="257"/>
    </row>
    <row r="30" spans="1:71" s="3" customFormat="1" ht="14.45" customHeight="1">
      <c r="B30" s="40"/>
      <c r="C30" s="41"/>
      <c r="D30" s="41"/>
      <c r="E30" s="41"/>
      <c r="F30" s="29" t="s">
        <v>42</v>
      </c>
      <c r="G30" s="41"/>
      <c r="H30" s="41"/>
      <c r="I30" s="41"/>
      <c r="J30" s="41"/>
      <c r="K30" s="41"/>
      <c r="L30" s="269">
        <v>0.12</v>
      </c>
      <c r="M30" s="268"/>
      <c r="N30" s="268"/>
      <c r="O30" s="268"/>
      <c r="P30" s="268"/>
      <c r="Q30" s="41"/>
      <c r="R30" s="41"/>
      <c r="S30" s="41"/>
      <c r="T30" s="41"/>
      <c r="U30" s="41"/>
      <c r="V30" s="41"/>
      <c r="W30" s="267">
        <f>ROUND(BA94, 2)</f>
        <v>0</v>
      </c>
      <c r="X30" s="268"/>
      <c r="Y30" s="268"/>
      <c r="Z30" s="268"/>
      <c r="AA30" s="268"/>
      <c r="AB30" s="268"/>
      <c r="AC30" s="268"/>
      <c r="AD30" s="268"/>
      <c r="AE30" s="268"/>
      <c r="AF30" s="41"/>
      <c r="AG30" s="41"/>
      <c r="AH30" s="41"/>
      <c r="AI30" s="41"/>
      <c r="AJ30" s="41"/>
      <c r="AK30" s="267">
        <f>ROUND(AW94, 2)</f>
        <v>0</v>
      </c>
      <c r="AL30" s="268"/>
      <c r="AM30" s="268"/>
      <c r="AN30" s="268"/>
      <c r="AO30" s="268"/>
      <c r="AP30" s="41"/>
      <c r="AQ30" s="41"/>
      <c r="AR30" s="42"/>
      <c r="BE30" s="257"/>
    </row>
    <row r="31" spans="1:71" s="3" customFormat="1" ht="14.45" hidden="1" customHeight="1">
      <c r="B31" s="40"/>
      <c r="C31" s="41"/>
      <c r="D31" s="41"/>
      <c r="E31" s="41"/>
      <c r="F31" s="29" t="s">
        <v>43</v>
      </c>
      <c r="G31" s="41"/>
      <c r="H31" s="41"/>
      <c r="I31" s="41"/>
      <c r="J31" s="41"/>
      <c r="K31" s="41"/>
      <c r="L31" s="269">
        <v>0.21</v>
      </c>
      <c r="M31" s="268"/>
      <c r="N31" s="268"/>
      <c r="O31" s="268"/>
      <c r="P31" s="268"/>
      <c r="Q31" s="41"/>
      <c r="R31" s="41"/>
      <c r="S31" s="41"/>
      <c r="T31" s="41"/>
      <c r="U31" s="41"/>
      <c r="V31" s="41"/>
      <c r="W31" s="267">
        <f>ROUND(BB94, 2)</f>
        <v>0</v>
      </c>
      <c r="X31" s="268"/>
      <c r="Y31" s="268"/>
      <c r="Z31" s="268"/>
      <c r="AA31" s="268"/>
      <c r="AB31" s="268"/>
      <c r="AC31" s="268"/>
      <c r="AD31" s="268"/>
      <c r="AE31" s="268"/>
      <c r="AF31" s="41"/>
      <c r="AG31" s="41"/>
      <c r="AH31" s="41"/>
      <c r="AI31" s="41"/>
      <c r="AJ31" s="41"/>
      <c r="AK31" s="267">
        <v>0</v>
      </c>
      <c r="AL31" s="268"/>
      <c r="AM31" s="268"/>
      <c r="AN31" s="268"/>
      <c r="AO31" s="268"/>
      <c r="AP31" s="41"/>
      <c r="AQ31" s="41"/>
      <c r="AR31" s="42"/>
      <c r="BE31" s="257"/>
    </row>
    <row r="32" spans="1:71" s="3" customFormat="1" ht="14.45" hidden="1" customHeight="1">
      <c r="B32" s="40"/>
      <c r="C32" s="41"/>
      <c r="D32" s="41"/>
      <c r="E32" s="41"/>
      <c r="F32" s="29" t="s">
        <v>44</v>
      </c>
      <c r="G32" s="41"/>
      <c r="H32" s="41"/>
      <c r="I32" s="41"/>
      <c r="J32" s="41"/>
      <c r="K32" s="41"/>
      <c r="L32" s="269">
        <v>0.12</v>
      </c>
      <c r="M32" s="268"/>
      <c r="N32" s="268"/>
      <c r="O32" s="268"/>
      <c r="P32" s="268"/>
      <c r="Q32" s="41"/>
      <c r="R32" s="41"/>
      <c r="S32" s="41"/>
      <c r="T32" s="41"/>
      <c r="U32" s="41"/>
      <c r="V32" s="41"/>
      <c r="W32" s="267">
        <f>ROUND(BC94, 2)</f>
        <v>0</v>
      </c>
      <c r="X32" s="268"/>
      <c r="Y32" s="268"/>
      <c r="Z32" s="268"/>
      <c r="AA32" s="268"/>
      <c r="AB32" s="268"/>
      <c r="AC32" s="268"/>
      <c r="AD32" s="268"/>
      <c r="AE32" s="268"/>
      <c r="AF32" s="41"/>
      <c r="AG32" s="41"/>
      <c r="AH32" s="41"/>
      <c r="AI32" s="41"/>
      <c r="AJ32" s="41"/>
      <c r="AK32" s="267">
        <v>0</v>
      </c>
      <c r="AL32" s="268"/>
      <c r="AM32" s="268"/>
      <c r="AN32" s="268"/>
      <c r="AO32" s="268"/>
      <c r="AP32" s="41"/>
      <c r="AQ32" s="41"/>
      <c r="AR32" s="42"/>
      <c r="BE32" s="257"/>
    </row>
    <row r="33" spans="1:57" s="3" customFormat="1" ht="14.45" hidden="1" customHeight="1">
      <c r="B33" s="40"/>
      <c r="C33" s="41"/>
      <c r="D33" s="41"/>
      <c r="E33" s="41"/>
      <c r="F33" s="29" t="s">
        <v>45</v>
      </c>
      <c r="G33" s="41"/>
      <c r="H33" s="41"/>
      <c r="I33" s="41"/>
      <c r="J33" s="41"/>
      <c r="K33" s="41"/>
      <c r="L33" s="269">
        <v>0</v>
      </c>
      <c r="M33" s="268"/>
      <c r="N33" s="268"/>
      <c r="O33" s="268"/>
      <c r="P33" s="268"/>
      <c r="Q33" s="41"/>
      <c r="R33" s="41"/>
      <c r="S33" s="41"/>
      <c r="T33" s="41"/>
      <c r="U33" s="41"/>
      <c r="V33" s="41"/>
      <c r="W33" s="267">
        <f>ROUND(BD94, 2)</f>
        <v>0</v>
      </c>
      <c r="X33" s="268"/>
      <c r="Y33" s="268"/>
      <c r="Z33" s="268"/>
      <c r="AA33" s="268"/>
      <c r="AB33" s="268"/>
      <c r="AC33" s="268"/>
      <c r="AD33" s="268"/>
      <c r="AE33" s="268"/>
      <c r="AF33" s="41"/>
      <c r="AG33" s="41"/>
      <c r="AH33" s="41"/>
      <c r="AI33" s="41"/>
      <c r="AJ33" s="41"/>
      <c r="AK33" s="267">
        <v>0</v>
      </c>
      <c r="AL33" s="268"/>
      <c r="AM33" s="268"/>
      <c r="AN33" s="268"/>
      <c r="AO33" s="268"/>
      <c r="AP33" s="41"/>
      <c r="AQ33" s="41"/>
      <c r="AR33" s="42"/>
      <c r="BE33" s="257"/>
    </row>
    <row r="34" spans="1:57" s="2" customFormat="1" ht="6.95" customHeight="1">
      <c r="A34" s="34"/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9"/>
      <c r="BE34" s="256"/>
    </row>
    <row r="35" spans="1:57" s="2" customFormat="1" ht="25.9" customHeight="1">
      <c r="A35" s="34"/>
      <c r="B35" s="35"/>
      <c r="C35" s="43"/>
      <c r="D35" s="44" t="s">
        <v>46</v>
      </c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6" t="s">
        <v>47</v>
      </c>
      <c r="U35" s="45"/>
      <c r="V35" s="45"/>
      <c r="W35" s="45"/>
      <c r="X35" s="270" t="s">
        <v>48</v>
      </c>
      <c r="Y35" s="271"/>
      <c r="Z35" s="271"/>
      <c r="AA35" s="271"/>
      <c r="AB35" s="271"/>
      <c r="AC35" s="45"/>
      <c r="AD35" s="45"/>
      <c r="AE35" s="45"/>
      <c r="AF35" s="45"/>
      <c r="AG35" s="45"/>
      <c r="AH35" s="45"/>
      <c r="AI35" s="45"/>
      <c r="AJ35" s="45"/>
      <c r="AK35" s="272">
        <f>SUM(AK26:AK33)</f>
        <v>0</v>
      </c>
      <c r="AL35" s="271"/>
      <c r="AM35" s="271"/>
      <c r="AN35" s="271"/>
      <c r="AO35" s="273"/>
      <c r="AP35" s="43"/>
      <c r="AQ35" s="43"/>
      <c r="AR35" s="39"/>
      <c r="BE35" s="34"/>
    </row>
    <row r="36" spans="1:57" s="2" customFormat="1" ht="6.95" customHeight="1">
      <c r="A36" s="34"/>
      <c r="B36" s="35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9"/>
      <c r="BE36" s="34"/>
    </row>
    <row r="37" spans="1:57" s="2" customFormat="1" ht="14.45" customHeight="1">
      <c r="A37" s="34"/>
      <c r="B37" s="35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9"/>
      <c r="BE37" s="34"/>
    </row>
    <row r="38" spans="1:57" s="1" customFormat="1" ht="14.45" customHeight="1">
      <c r="B38" s="21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0"/>
    </row>
    <row r="39" spans="1:57" s="1" customFormat="1" ht="14.45" customHeight="1">
      <c r="B39" s="21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0"/>
    </row>
    <row r="40" spans="1:57" s="1" customFormat="1" ht="14.45" customHeight="1">
      <c r="B40" s="21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0"/>
    </row>
    <row r="41" spans="1:57" s="1" customFormat="1" ht="14.45" customHeight="1">
      <c r="B41" s="21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0"/>
    </row>
    <row r="42" spans="1:57" s="1" customFormat="1" ht="14.45" customHeight="1">
      <c r="B42" s="21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0"/>
    </row>
    <row r="43" spans="1:57" s="1" customFormat="1" ht="14.45" customHeight="1">
      <c r="B43" s="21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0"/>
    </row>
    <row r="44" spans="1:57" s="1" customFormat="1" ht="14.45" customHeight="1">
      <c r="B44" s="21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0"/>
    </row>
    <row r="45" spans="1:57" s="1" customFormat="1" ht="14.45" customHeight="1">
      <c r="B45" s="21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0"/>
    </row>
    <row r="46" spans="1:57" s="1" customFormat="1" ht="14.45" customHeight="1">
      <c r="B46" s="21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0"/>
    </row>
    <row r="47" spans="1:57" s="1" customFormat="1" ht="14.45" customHeight="1">
      <c r="B47" s="21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0"/>
    </row>
    <row r="48" spans="1:57" s="1" customFormat="1" ht="14.45" customHeight="1">
      <c r="B48" s="21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0"/>
    </row>
    <row r="49" spans="1:57" s="2" customFormat="1" ht="14.45" customHeight="1">
      <c r="B49" s="47"/>
      <c r="C49" s="48"/>
      <c r="D49" s="49" t="s">
        <v>49</v>
      </c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49" t="s">
        <v>50</v>
      </c>
      <c r="AI49" s="50"/>
      <c r="AJ49" s="50"/>
      <c r="AK49" s="50"/>
      <c r="AL49" s="50"/>
      <c r="AM49" s="50"/>
      <c r="AN49" s="50"/>
      <c r="AO49" s="50"/>
      <c r="AP49" s="48"/>
      <c r="AQ49" s="48"/>
      <c r="AR49" s="51"/>
    </row>
    <row r="50" spans="1:57" ht="11.25">
      <c r="B50" s="21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0"/>
    </row>
    <row r="51" spans="1:57" ht="11.25">
      <c r="B51" s="21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0"/>
    </row>
    <row r="52" spans="1:57" ht="11.25">
      <c r="B52" s="21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0"/>
    </row>
    <row r="53" spans="1:57" ht="11.25">
      <c r="B53" s="21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0"/>
    </row>
    <row r="54" spans="1:57" ht="11.25">
      <c r="B54" s="21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0"/>
    </row>
    <row r="55" spans="1:57" ht="11.25">
      <c r="B55" s="21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0"/>
    </row>
    <row r="56" spans="1:57" ht="11.25">
      <c r="B56" s="21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0"/>
    </row>
    <row r="57" spans="1:57" ht="11.25">
      <c r="B57" s="21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0"/>
    </row>
    <row r="58" spans="1:57" ht="11.25">
      <c r="B58" s="21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0"/>
    </row>
    <row r="59" spans="1:57" ht="11.25">
      <c r="B59" s="21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0"/>
    </row>
    <row r="60" spans="1:57" s="2" customFormat="1" ht="12.75">
      <c r="A60" s="34"/>
      <c r="B60" s="35"/>
      <c r="C60" s="36"/>
      <c r="D60" s="52" t="s">
        <v>51</v>
      </c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52" t="s">
        <v>52</v>
      </c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52" t="s">
        <v>51</v>
      </c>
      <c r="AI60" s="38"/>
      <c r="AJ60" s="38"/>
      <c r="AK60" s="38"/>
      <c r="AL60" s="38"/>
      <c r="AM60" s="52" t="s">
        <v>52</v>
      </c>
      <c r="AN60" s="38"/>
      <c r="AO60" s="38"/>
      <c r="AP60" s="36"/>
      <c r="AQ60" s="36"/>
      <c r="AR60" s="39"/>
      <c r="BE60" s="34"/>
    </row>
    <row r="61" spans="1:57" ht="11.25">
      <c r="B61" s="21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2"/>
      <c r="AQ61" s="22"/>
      <c r="AR61" s="20"/>
    </row>
    <row r="62" spans="1:57" ht="11.25">
      <c r="B62" s="21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  <c r="AO62" s="22"/>
      <c r="AP62" s="22"/>
      <c r="AQ62" s="22"/>
      <c r="AR62" s="20"/>
    </row>
    <row r="63" spans="1:57" ht="11.25">
      <c r="B63" s="21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  <c r="AO63" s="22"/>
      <c r="AP63" s="22"/>
      <c r="AQ63" s="22"/>
      <c r="AR63" s="20"/>
    </row>
    <row r="64" spans="1:57" s="2" customFormat="1" ht="12.75">
      <c r="A64" s="34"/>
      <c r="B64" s="35"/>
      <c r="C64" s="36"/>
      <c r="D64" s="49" t="s">
        <v>53</v>
      </c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49" t="s">
        <v>54</v>
      </c>
      <c r="AI64" s="53"/>
      <c r="AJ64" s="53"/>
      <c r="AK64" s="53"/>
      <c r="AL64" s="53"/>
      <c r="AM64" s="53"/>
      <c r="AN64" s="53"/>
      <c r="AO64" s="53"/>
      <c r="AP64" s="36"/>
      <c r="AQ64" s="36"/>
      <c r="AR64" s="39"/>
      <c r="BE64" s="34"/>
    </row>
    <row r="65" spans="1:57" ht="11.25">
      <c r="B65" s="21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0"/>
    </row>
    <row r="66" spans="1:57" ht="11.25">
      <c r="B66" s="21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  <c r="AO66" s="22"/>
      <c r="AP66" s="22"/>
      <c r="AQ66" s="22"/>
      <c r="AR66" s="20"/>
    </row>
    <row r="67" spans="1:57" ht="11.25">
      <c r="B67" s="21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2"/>
      <c r="AP67" s="22"/>
      <c r="AQ67" s="22"/>
      <c r="AR67" s="20"/>
    </row>
    <row r="68" spans="1:57" ht="11.25">
      <c r="B68" s="21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2"/>
      <c r="AM68" s="22"/>
      <c r="AN68" s="22"/>
      <c r="AO68" s="22"/>
      <c r="AP68" s="22"/>
      <c r="AQ68" s="22"/>
      <c r="AR68" s="20"/>
    </row>
    <row r="69" spans="1:57" ht="11.25">
      <c r="B69" s="21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  <c r="AN69" s="22"/>
      <c r="AO69" s="22"/>
      <c r="AP69" s="22"/>
      <c r="AQ69" s="22"/>
      <c r="AR69" s="20"/>
    </row>
    <row r="70" spans="1:57" ht="11.25">
      <c r="B70" s="21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2"/>
      <c r="AP70" s="22"/>
      <c r="AQ70" s="22"/>
      <c r="AR70" s="20"/>
    </row>
    <row r="71" spans="1:57" ht="11.25">
      <c r="B71" s="21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  <c r="AN71" s="22"/>
      <c r="AO71" s="22"/>
      <c r="AP71" s="22"/>
      <c r="AQ71" s="22"/>
      <c r="AR71" s="20"/>
    </row>
    <row r="72" spans="1:57" ht="11.25">
      <c r="B72" s="21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  <c r="AF72" s="22"/>
      <c r="AG72" s="22"/>
      <c r="AH72" s="22"/>
      <c r="AI72" s="22"/>
      <c r="AJ72" s="22"/>
      <c r="AK72" s="22"/>
      <c r="AL72" s="22"/>
      <c r="AM72" s="22"/>
      <c r="AN72" s="22"/>
      <c r="AO72" s="22"/>
      <c r="AP72" s="22"/>
      <c r="AQ72" s="22"/>
      <c r="AR72" s="20"/>
    </row>
    <row r="73" spans="1:57" ht="11.25">
      <c r="B73" s="21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  <c r="AF73" s="22"/>
      <c r="AG73" s="22"/>
      <c r="AH73" s="22"/>
      <c r="AI73" s="22"/>
      <c r="AJ73" s="22"/>
      <c r="AK73" s="22"/>
      <c r="AL73" s="22"/>
      <c r="AM73" s="22"/>
      <c r="AN73" s="22"/>
      <c r="AO73" s="22"/>
      <c r="AP73" s="22"/>
      <c r="AQ73" s="22"/>
      <c r="AR73" s="20"/>
    </row>
    <row r="74" spans="1:57" ht="11.25">
      <c r="B74" s="21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  <c r="AF74" s="22"/>
      <c r="AG74" s="22"/>
      <c r="AH74" s="22"/>
      <c r="AI74" s="22"/>
      <c r="AJ74" s="22"/>
      <c r="AK74" s="22"/>
      <c r="AL74" s="22"/>
      <c r="AM74" s="22"/>
      <c r="AN74" s="22"/>
      <c r="AO74" s="22"/>
      <c r="AP74" s="22"/>
      <c r="AQ74" s="22"/>
      <c r="AR74" s="20"/>
    </row>
    <row r="75" spans="1:57" s="2" customFormat="1" ht="12.75">
      <c r="A75" s="34"/>
      <c r="B75" s="35"/>
      <c r="C75" s="36"/>
      <c r="D75" s="52" t="s">
        <v>51</v>
      </c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52" t="s">
        <v>52</v>
      </c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52" t="s">
        <v>51</v>
      </c>
      <c r="AI75" s="38"/>
      <c r="AJ75" s="38"/>
      <c r="AK75" s="38"/>
      <c r="AL75" s="38"/>
      <c r="AM75" s="52" t="s">
        <v>52</v>
      </c>
      <c r="AN75" s="38"/>
      <c r="AO75" s="38"/>
      <c r="AP75" s="36"/>
      <c r="AQ75" s="36"/>
      <c r="AR75" s="39"/>
      <c r="BE75" s="34"/>
    </row>
    <row r="76" spans="1:57" s="2" customFormat="1" ht="11.25">
      <c r="A76" s="34"/>
      <c r="B76" s="35"/>
      <c r="C76" s="36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  <c r="AJ76" s="36"/>
      <c r="AK76" s="36"/>
      <c r="AL76" s="36"/>
      <c r="AM76" s="36"/>
      <c r="AN76" s="36"/>
      <c r="AO76" s="36"/>
      <c r="AP76" s="36"/>
      <c r="AQ76" s="36"/>
      <c r="AR76" s="39"/>
      <c r="BE76" s="34"/>
    </row>
    <row r="77" spans="1:57" s="2" customFormat="1" ht="6.95" customHeight="1">
      <c r="A77" s="34"/>
      <c r="B77" s="54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N77" s="55"/>
      <c r="AO77" s="55"/>
      <c r="AP77" s="55"/>
      <c r="AQ77" s="55"/>
      <c r="AR77" s="39"/>
      <c r="BE77" s="34"/>
    </row>
    <row r="81" spans="1:91" s="2" customFormat="1" ht="6.95" customHeight="1">
      <c r="A81" s="34"/>
      <c r="B81" s="56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57"/>
      <c r="AO81" s="57"/>
      <c r="AP81" s="57"/>
      <c r="AQ81" s="57"/>
      <c r="AR81" s="39"/>
      <c r="BE81" s="34"/>
    </row>
    <row r="82" spans="1:91" s="2" customFormat="1" ht="24.95" customHeight="1">
      <c r="A82" s="34"/>
      <c r="B82" s="35"/>
      <c r="C82" s="23" t="s">
        <v>55</v>
      </c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9"/>
      <c r="BE82" s="34"/>
    </row>
    <row r="83" spans="1:91" s="2" customFormat="1" ht="6.95" customHeight="1">
      <c r="A83" s="34"/>
      <c r="B83" s="35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9"/>
      <c r="BE83" s="34"/>
    </row>
    <row r="84" spans="1:91" s="4" customFormat="1" ht="12" customHeight="1">
      <c r="B84" s="58"/>
      <c r="C84" s="29" t="s">
        <v>13</v>
      </c>
      <c r="D84" s="59"/>
      <c r="E84" s="59"/>
      <c r="F84" s="59"/>
      <c r="G84" s="59"/>
      <c r="H84" s="59"/>
      <c r="I84" s="59"/>
      <c r="J84" s="59"/>
      <c r="K84" s="59"/>
      <c r="L84" s="59" t="str">
        <f>K5</f>
        <v>25-110401</v>
      </c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  <c r="AH84" s="59"/>
      <c r="AI84" s="59"/>
      <c r="AJ84" s="59"/>
      <c r="AK84" s="59"/>
      <c r="AL84" s="59"/>
      <c r="AM84" s="59"/>
      <c r="AN84" s="59"/>
      <c r="AO84" s="59"/>
      <c r="AP84" s="59"/>
      <c r="AQ84" s="59"/>
      <c r="AR84" s="60"/>
    </row>
    <row r="85" spans="1:91" s="5" customFormat="1" ht="36.950000000000003" customHeight="1">
      <c r="B85" s="61"/>
      <c r="C85" s="62" t="s">
        <v>16</v>
      </c>
      <c r="D85" s="63"/>
      <c r="E85" s="63"/>
      <c r="F85" s="63"/>
      <c r="G85" s="63"/>
      <c r="H85" s="63"/>
      <c r="I85" s="63"/>
      <c r="J85" s="63"/>
      <c r="K85" s="63"/>
      <c r="L85" s="274" t="str">
        <f>K6</f>
        <v>Výměna střešní krytiny na objektu ZŠ Kamenný Újezd Plavnická 300,37381 Kamenný Újezd</v>
      </c>
      <c r="M85" s="275"/>
      <c r="N85" s="275"/>
      <c r="O85" s="275"/>
      <c r="P85" s="275"/>
      <c r="Q85" s="275"/>
      <c r="R85" s="275"/>
      <c r="S85" s="275"/>
      <c r="T85" s="275"/>
      <c r="U85" s="275"/>
      <c r="V85" s="275"/>
      <c r="W85" s="275"/>
      <c r="X85" s="275"/>
      <c r="Y85" s="275"/>
      <c r="Z85" s="275"/>
      <c r="AA85" s="275"/>
      <c r="AB85" s="275"/>
      <c r="AC85" s="275"/>
      <c r="AD85" s="275"/>
      <c r="AE85" s="275"/>
      <c r="AF85" s="275"/>
      <c r="AG85" s="275"/>
      <c r="AH85" s="275"/>
      <c r="AI85" s="275"/>
      <c r="AJ85" s="275"/>
      <c r="AK85" s="275"/>
      <c r="AL85" s="275"/>
      <c r="AM85" s="275"/>
      <c r="AN85" s="275"/>
      <c r="AO85" s="275"/>
      <c r="AP85" s="63"/>
      <c r="AQ85" s="63"/>
      <c r="AR85" s="64"/>
    </row>
    <row r="86" spans="1:91" s="2" customFormat="1" ht="6.95" customHeight="1">
      <c r="A86" s="34"/>
      <c r="B86" s="35"/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9"/>
      <c r="BE86" s="34"/>
    </row>
    <row r="87" spans="1:91" s="2" customFormat="1" ht="12" customHeight="1">
      <c r="A87" s="34"/>
      <c r="B87" s="35"/>
      <c r="C87" s="29" t="s">
        <v>20</v>
      </c>
      <c r="D87" s="36"/>
      <c r="E87" s="36"/>
      <c r="F87" s="36"/>
      <c r="G87" s="36"/>
      <c r="H87" s="36"/>
      <c r="I87" s="36"/>
      <c r="J87" s="36"/>
      <c r="K87" s="36"/>
      <c r="L87" s="65" t="str">
        <f>IF(K8="","",K8)</f>
        <v>Kamenný Újezd</v>
      </c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29" t="s">
        <v>22</v>
      </c>
      <c r="AJ87" s="36"/>
      <c r="AK87" s="36"/>
      <c r="AL87" s="36"/>
      <c r="AM87" s="276" t="str">
        <f>IF(AN8= "","",AN8)</f>
        <v>9. 4. 2025</v>
      </c>
      <c r="AN87" s="276"/>
      <c r="AO87" s="36"/>
      <c r="AP87" s="36"/>
      <c r="AQ87" s="36"/>
      <c r="AR87" s="39"/>
      <c r="BE87" s="34"/>
    </row>
    <row r="88" spans="1:91" s="2" customFormat="1" ht="6.95" customHeight="1">
      <c r="A88" s="34"/>
      <c r="B88" s="35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9"/>
      <c r="BE88" s="34"/>
    </row>
    <row r="89" spans="1:91" s="2" customFormat="1" ht="15.2" customHeight="1">
      <c r="A89" s="34"/>
      <c r="B89" s="35"/>
      <c r="C89" s="29" t="s">
        <v>24</v>
      </c>
      <c r="D89" s="36"/>
      <c r="E89" s="36"/>
      <c r="F89" s="36"/>
      <c r="G89" s="36"/>
      <c r="H89" s="36"/>
      <c r="I89" s="36"/>
      <c r="J89" s="36"/>
      <c r="K89" s="36"/>
      <c r="L89" s="59" t="str">
        <f>IF(E11= "","",E11)</f>
        <v>Jaroslav Hlávka</v>
      </c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29" t="s">
        <v>30</v>
      </c>
      <c r="AJ89" s="36"/>
      <c r="AK89" s="36"/>
      <c r="AL89" s="36"/>
      <c r="AM89" s="277" t="str">
        <f>IF(E17="","",E17)</f>
        <v>Jaroslav Hlávka</v>
      </c>
      <c r="AN89" s="278"/>
      <c r="AO89" s="278"/>
      <c r="AP89" s="278"/>
      <c r="AQ89" s="36"/>
      <c r="AR89" s="39"/>
      <c r="AS89" s="279" t="s">
        <v>56</v>
      </c>
      <c r="AT89" s="280"/>
      <c r="AU89" s="67"/>
      <c r="AV89" s="67"/>
      <c r="AW89" s="67"/>
      <c r="AX89" s="67"/>
      <c r="AY89" s="67"/>
      <c r="AZ89" s="67"/>
      <c r="BA89" s="67"/>
      <c r="BB89" s="67"/>
      <c r="BC89" s="67"/>
      <c r="BD89" s="68"/>
      <c r="BE89" s="34"/>
    </row>
    <row r="90" spans="1:91" s="2" customFormat="1" ht="15.2" customHeight="1">
      <c r="A90" s="34"/>
      <c r="B90" s="35"/>
      <c r="C90" s="29" t="s">
        <v>28</v>
      </c>
      <c r="D90" s="36"/>
      <c r="E90" s="36"/>
      <c r="F90" s="36"/>
      <c r="G90" s="36"/>
      <c r="H90" s="36"/>
      <c r="I90" s="36"/>
      <c r="J90" s="36"/>
      <c r="K90" s="36"/>
      <c r="L90" s="59" t="str">
        <f>IF(E14= "Vyplň údaj","",E14)</f>
        <v/>
      </c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29" t="s">
        <v>31</v>
      </c>
      <c r="AJ90" s="36"/>
      <c r="AK90" s="36"/>
      <c r="AL90" s="36"/>
      <c r="AM90" s="277" t="str">
        <f>IF(E20="","",E20)</f>
        <v>KAVRO</v>
      </c>
      <c r="AN90" s="278"/>
      <c r="AO90" s="278"/>
      <c r="AP90" s="278"/>
      <c r="AQ90" s="36"/>
      <c r="AR90" s="39"/>
      <c r="AS90" s="281"/>
      <c r="AT90" s="282"/>
      <c r="AU90" s="69"/>
      <c r="AV90" s="69"/>
      <c r="AW90" s="69"/>
      <c r="AX90" s="69"/>
      <c r="AY90" s="69"/>
      <c r="AZ90" s="69"/>
      <c r="BA90" s="69"/>
      <c r="BB90" s="69"/>
      <c r="BC90" s="69"/>
      <c r="BD90" s="70"/>
      <c r="BE90" s="34"/>
    </row>
    <row r="91" spans="1:91" s="2" customFormat="1" ht="10.9" customHeight="1">
      <c r="A91" s="34"/>
      <c r="B91" s="35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9"/>
      <c r="AS91" s="283"/>
      <c r="AT91" s="284"/>
      <c r="AU91" s="71"/>
      <c r="AV91" s="71"/>
      <c r="AW91" s="71"/>
      <c r="AX91" s="71"/>
      <c r="AY91" s="71"/>
      <c r="AZ91" s="71"/>
      <c r="BA91" s="71"/>
      <c r="BB91" s="71"/>
      <c r="BC91" s="71"/>
      <c r="BD91" s="72"/>
      <c r="BE91" s="34"/>
    </row>
    <row r="92" spans="1:91" s="2" customFormat="1" ht="29.25" customHeight="1">
      <c r="A92" s="34"/>
      <c r="B92" s="35"/>
      <c r="C92" s="285" t="s">
        <v>57</v>
      </c>
      <c r="D92" s="286"/>
      <c r="E92" s="286"/>
      <c r="F92" s="286"/>
      <c r="G92" s="286"/>
      <c r="H92" s="73"/>
      <c r="I92" s="287" t="s">
        <v>58</v>
      </c>
      <c r="J92" s="286"/>
      <c r="K92" s="286"/>
      <c r="L92" s="286"/>
      <c r="M92" s="286"/>
      <c r="N92" s="286"/>
      <c r="O92" s="286"/>
      <c r="P92" s="286"/>
      <c r="Q92" s="286"/>
      <c r="R92" s="286"/>
      <c r="S92" s="286"/>
      <c r="T92" s="286"/>
      <c r="U92" s="286"/>
      <c r="V92" s="286"/>
      <c r="W92" s="286"/>
      <c r="X92" s="286"/>
      <c r="Y92" s="286"/>
      <c r="Z92" s="286"/>
      <c r="AA92" s="286"/>
      <c r="AB92" s="286"/>
      <c r="AC92" s="286"/>
      <c r="AD92" s="286"/>
      <c r="AE92" s="286"/>
      <c r="AF92" s="286"/>
      <c r="AG92" s="288" t="s">
        <v>59</v>
      </c>
      <c r="AH92" s="286"/>
      <c r="AI92" s="286"/>
      <c r="AJ92" s="286"/>
      <c r="AK92" s="286"/>
      <c r="AL92" s="286"/>
      <c r="AM92" s="286"/>
      <c r="AN92" s="287" t="s">
        <v>60</v>
      </c>
      <c r="AO92" s="286"/>
      <c r="AP92" s="289"/>
      <c r="AQ92" s="74" t="s">
        <v>61</v>
      </c>
      <c r="AR92" s="39"/>
      <c r="AS92" s="75" t="s">
        <v>62</v>
      </c>
      <c r="AT92" s="76" t="s">
        <v>63</v>
      </c>
      <c r="AU92" s="76" t="s">
        <v>64</v>
      </c>
      <c r="AV92" s="76" t="s">
        <v>65</v>
      </c>
      <c r="AW92" s="76" t="s">
        <v>66</v>
      </c>
      <c r="AX92" s="76" t="s">
        <v>67</v>
      </c>
      <c r="AY92" s="76" t="s">
        <v>68</v>
      </c>
      <c r="AZ92" s="76" t="s">
        <v>69</v>
      </c>
      <c r="BA92" s="76" t="s">
        <v>70</v>
      </c>
      <c r="BB92" s="76" t="s">
        <v>71</v>
      </c>
      <c r="BC92" s="76" t="s">
        <v>72</v>
      </c>
      <c r="BD92" s="77" t="s">
        <v>73</v>
      </c>
      <c r="BE92" s="34"/>
    </row>
    <row r="93" spans="1:91" s="2" customFormat="1" ht="10.9" customHeight="1">
      <c r="A93" s="34"/>
      <c r="B93" s="35"/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9"/>
      <c r="AS93" s="78"/>
      <c r="AT93" s="79"/>
      <c r="AU93" s="79"/>
      <c r="AV93" s="79"/>
      <c r="AW93" s="79"/>
      <c r="AX93" s="79"/>
      <c r="AY93" s="79"/>
      <c r="AZ93" s="79"/>
      <c r="BA93" s="79"/>
      <c r="BB93" s="79"/>
      <c r="BC93" s="79"/>
      <c r="BD93" s="80"/>
      <c r="BE93" s="34"/>
    </row>
    <row r="94" spans="1:91" s="6" customFormat="1" ht="32.450000000000003" customHeight="1">
      <c r="B94" s="81"/>
      <c r="C94" s="82" t="s">
        <v>74</v>
      </c>
      <c r="D94" s="83"/>
      <c r="E94" s="83"/>
      <c r="F94" s="83"/>
      <c r="G94" s="83"/>
      <c r="H94" s="83"/>
      <c r="I94" s="83"/>
      <c r="J94" s="83"/>
      <c r="K94" s="83"/>
      <c r="L94" s="83"/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293">
        <f>ROUND(SUM(AG95:AG96),2)</f>
        <v>0</v>
      </c>
      <c r="AH94" s="293"/>
      <c r="AI94" s="293"/>
      <c r="AJ94" s="293"/>
      <c r="AK94" s="293"/>
      <c r="AL94" s="293"/>
      <c r="AM94" s="293"/>
      <c r="AN94" s="294">
        <f>SUM(AG94,AT94)</f>
        <v>0</v>
      </c>
      <c r="AO94" s="294"/>
      <c r="AP94" s="294"/>
      <c r="AQ94" s="85" t="s">
        <v>1</v>
      </c>
      <c r="AR94" s="86"/>
      <c r="AS94" s="87">
        <f>ROUND(SUM(AS95:AS96),2)</f>
        <v>0</v>
      </c>
      <c r="AT94" s="88">
        <f>ROUND(SUM(AV94:AW94),2)</f>
        <v>0</v>
      </c>
      <c r="AU94" s="89">
        <f>ROUND(SUM(AU95:AU96),5)</f>
        <v>0</v>
      </c>
      <c r="AV94" s="88">
        <f>ROUND(AZ94*L29,2)</f>
        <v>0</v>
      </c>
      <c r="AW94" s="88">
        <f>ROUND(BA94*L30,2)</f>
        <v>0</v>
      </c>
      <c r="AX94" s="88">
        <f>ROUND(BB94*L29,2)</f>
        <v>0</v>
      </c>
      <c r="AY94" s="88">
        <f>ROUND(BC94*L30,2)</f>
        <v>0</v>
      </c>
      <c r="AZ94" s="88">
        <f>ROUND(SUM(AZ95:AZ96),2)</f>
        <v>0</v>
      </c>
      <c r="BA94" s="88">
        <f>ROUND(SUM(BA95:BA96),2)</f>
        <v>0</v>
      </c>
      <c r="BB94" s="88">
        <f>ROUND(SUM(BB95:BB96),2)</f>
        <v>0</v>
      </c>
      <c r="BC94" s="88">
        <f>ROUND(SUM(BC95:BC96),2)</f>
        <v>0</v>
      </c>
      <c r="BD94" s="90">
        <f>ROUND(SUM(BD95:BD96),2)</f>
        <v>0</v>
      </c>
      <c r="BS94" s="91" t="s">
        <v>75</v>
      </c>
      <c r="BT94" s="91" t="s">
        <v>76</v>
      </c>
      <c r="BU94" s="92" t="s">
        <v>77</v>
      </c>
      <c r="BV94" s="91" t="s">
        <v>78</v>
      </c>
      <c r="BW94" s="91" t="s">
        <v>5</v>
      </c>
      <c r="BX94" s="91" t="s">
        <v>79</v>
      </c>
      <c r="CL94" s="91" t="s">
        <v>1</v>
      </c>
    </row>
    <row r="95" spans="1:91" s="7" customFormat="1" ht="24.75" customHeight="1">
      <c r="A95" s="93" t="s">
        <v>80</v>
      </c>
      <c r="B95" s="94"/>
      <c r="C95" s="95"/>
      <c r="D95" s="292" t="s">
        <v>81</v>
      </c>
      <c r="E95" s="292"/>
      <c r="F95" s="292"/>
      <c r="G95" s="292"/>
      <c r="H95" s="292"/>
      <c r="I95" s="96"/>
      <c r="J95" s="292" t="s">
        <v>82</v>
      </c>
      <c r="K95" s="292"/>
      <c r="L95" s="292"/>
      <c r="M95" s="292"/>
      <c r="N95" s="292"/>
      <c r="O95" s="292"/>
      <c r="P95" s="292"/>
      <c r="Q95" s="292"/>
      <c r="R95" s="292"/>
      <c r="S95" s="292"/>
      <c r="T95" s="292"/>
      <c r="U95" s="292"/>
      <c r="V95" s="292"/>
      <c r="W95" s="292"/>
      <c r="X95" s="292"/>
      <c r="Y95" s="292"/>
      <c r="Z95" s="292"/>
      <c r="AA95" s="292"/>
      <c r="AB95" s="292"/>
      <c r="AC95" s="292"/>
      <c r="AD95" s="292"/>
      <c r="AE95" s="292"/>
      <c r="AF95" s="292"/>
      <c r="AG95" s="290">
        <f>'000-005.1 - Bourací práce'!J30</f>
        <v>0</v>
      </c>
      <c r="AH95" s="291"/>
      <c r="AI95" s="291"/>
      <c r="AJ95" s="291"/>
      <c r="AK95" s="291"/>
      <c r="AL95" s="291"/>
      <c r="AM95" s="291"/>
      <c r="AN95" s="290">
        <f>SUM(AG95,AT95)</f>
        <v>0</v>
      </c>
      <c r="AO95" s="291"/>
      <c r="AP95" s="291"/>
      <c r="AQ95" s="97" t="s">
        <v>83</v>
      </c>
      <c r="AR95" s="98"/>
      <c r="AS95" s="99">
        <v>0</v>
      </c>
      <c r="AT95" s="100">
        <f>ROUND(SUM(AV95:AW95),2)</f>
        <v>0</v>
      </c>
      <c r="AU95" s="101">
        <f>'000-005.1 - Bourací práce'!P130</f>
        <v>0</v>
      </c>
      <c r="AV95" s="100">
        <f>'000-005.1 - Bourací práce'!J33</f>
        <v>0</v>
      </c>
      <c r="AW95" s="100">
        <f>'000-005.1 - Bourací práce'!J34</f>
        <v>0</v>
      </c>
      <c r="AX95" s="100">
        <f>'000-005.1 - Bourací práce'!J35</f>
        <v>0</v>
      </c>
      <c r="AY95" s="100">
        <f>'000-005.1 - Bourací práce'!J36</f>
        <v>0</v>
      </c>
      <c r="AZ95" s="100">
        <f>'000-005.1 - Bourací práce'!F33</f>
        <v>0</v>
      </c>
      <c r="BA95" s="100">
        <f>'000-005.1 - Bourací práce'!F34</f>
        <v>0</v>
      </c>
      <c r="BB95" s="100">
        <f>'000-005.1 - Bourací práce'!F35</f>
        <v>0</v>
      </c>
      <c r="BC95" s="100">
        <f>'000-005.1 - Bourací práce'!F36</f>
        <v>0</v>
      </c>
      <c r="BD95" s="102">
        <f>'000-005.1 - Bourací práce'!F37</f>
        <v>0</v>
      </c>
      <c r="BT95" s="103" t="s">
        <v>84</v>
      </c>
      <c r="BV95" s="103" t="s">
        <v>78</v>
      </c>
      <c r="BW95" s="103" t="s">
        <v>85</v>
      </c>
      <c r="BX95" s="103" t="s">
        <v>5</v>
      </c>
      <c r="CL95" s="103" t="s">
        <v>1</v>
      </c>
      <c r="CM95" s="103" t="s">
        <v>86</v>
      </c>
    </row>
    <row r="96" spans="1:91" s="7" customFormat="1" ht="24.75" customHeight="1">
      <c r="A96" s="93" t="s">
        <v>80</v>
      </c>
      <c r="B96" s="94"/>
      <c r="C96" s="95"/>
      <c r="D96" s="292" t="s">
        <v>87</v>
      </c>
      <c r="E96" s="292"/>
      <c r="F96" s="292"/>
      <c r="G96" s="292"/>
      <c r="H96" s="292"/>
      <c r="I96" s="96"/>
      <c r="J96" s="292" t="s">
        <v>88</v>
      </c>
      <c r="K96" s="292"/>
      <c r="L96" s="292"/>
      <c r="M96" s="292"/>
      <c r="N96" s="292"/>
      <c r="O96" s="292"/>
      <c r="P96" s="292"/>
      <c r="Q96" s="292"/>
      <c r="R96" s="292"/>
      <c r="S96" s="292"/>
      <c r="T96" s="292"/>
      <c r="U96" s="292"/>
      <c r="V96" s="292"/>
      <c r="W96" s="292"/>
      <c r="X96" s="292"/>
      <c r="Y96" s="292"/>
      <c r="Z96" s="292"/>
      <c r="AA96" s="292"/>
      <c r="AB96" s="292"/>
      <c r="AC96" s="292"/>
      <c r="AD96" s="292"/>
      <c r="AE96" s="292"/>
      <c r="AF96" s="292"/>
      <c r="AG96" s="290">
        <f>'000-005.2 - Nové konstrukce'!J30</f>
        <v>0</v>
      </c>
      <c r="AH96" s="291"/>
      <c r="AI96" s="291"/>
      <c r="AJ96" s="291"/>
      <c r="AK96" s="291"/>
      <c r="AL96" s="291"/>
      <c r="AM96" s="291"/>
      <c r="AN96" s="290">
        <f>SUM(AG96,AT96)</f>
        <v>0</v>
      </c>
      <c r="AO96" s="291"/>
      <c r="AP96" s="291"/>
      <c r="AQ96" s="97" t="s">
        <v>83</v>
      </c>
      <c r="AR96" s="98"/>
      <c r="AS96" s="104">
        <v>0</v>
      </c>
      <c r="AT96" s="105">
        <f>ROUND(SUM(AV96:AW96),2)</f>
        <v>0</v>
      </c>
      <c r="AU96" s="106">
        <f>'000-005.2 - Nové konstrukce'!P130</f>
        <v>0</v>
      </c>
      <c r="AV96" s="105">
        <f>'000-005.2 - Nové konstrukce'!J33</f>
        <v>0</v>
      </c>
      <c r="AW96" s="105">
        <f>'000-005.2 - Nové konstrukce'!J34</f>
        <v>0</v>
      </c>
      <c r="AX96" s="105">
        <f>'000-005.2 - Nové konstrukce'!J35</f>
        <v>0</v>
      </c>
      <c r="AY96" s="105">
        <f>'000-005.2 - Nové konstrukce'!J36</f>
        <v>0</v>
      </c>
      <c r="AZ96" s="105">
        <f>'000-005.2 - Nové konstrukce'!F33</f>
        <v>0</v>
      </c>
      <c r="BA96" s="105">
        <f>'000-005.2 - Nové konstrukce'!F34</f>
        <v>0</v>
      </c>
      <c r="BB96" s="105">
        <f>'000-005.2 - Nové konstrukce'!F35</f>
        <v>0</v>
      </c>
      <c r="BC96" s="105">
        <f>'000-005.2 - Nové konstrukce'!F36</f>
        <v>0</v>
      </c>
      <c r="BD96" s="107">
        <f>'000-005.2 - Nové konstrukce'!F37</f>
        <v>0</v>
      </c>
      <c r="BT96" s="103" t="s">
        <v>84</v>
      </c>
      <c r="BV96" s="103" t="s">
        <v>78</v>
      </c>
      <c r="BW96" s="103" t="s">
        <v>89</v>
      </c>
      <c r="BX96" s="103" t="s">
        <v>5</v>
      </c>
      <c r="CL96" s="103" t="s">
        <v>1</v>
      </c>
      <c r="CM96" s="103" t="s">
        <v>86</v>
      </c>
    </row>
    <row r="97" spans="1:57" s="2" customFormat="1" ht="30" customHeight="1">
      <c r="A97" s="34"/>
      <c r="B97" s="35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36"/>
      <c r="AJ97" s="36"/>
      <c r="AK97" s="36"/>
      <c r="AL97" s="36"/>
      <c r="AM97" s="36"/>
      <c r="AN97" s="36"/>
      <c r="AO97" s="36"/>
      <c r="AP97" s="36"/>
      <c r="AQ97" s="36"/>
      <c r="AR97" s="39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</row>
    <row r="98" spans="1:57" s="2" customFormat="1" ht="6.95" customHeight="1">
      <c r="A98" s="34"/>
      <c r="B98" s="54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5"/>
      <c r="AH98" s="55"/>
      <c r="AI98" s="55"/>
      <c r="AJ98" s="55"/>
      <c r="AK98" s="55"/>
      <c r="AL98" s="55"/>
      <c r="AM98" s="55"/>
      <c r="AN98" s="55"/>
      <c r="AO98" s="55"/>
      <c r="AP98" s="55"/>
      <c r="AQ98" s="55"/>
      <c r="AR98" s="39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</row>
  </sheetData>
  <sheetProtection algorithmName="SHA-512" hashValue="Vv6BnLjowEcQ1UFO3gittVhHVT3yEQBZSDbWLwAl6DuZ2YmAUow/+6scFwOGcGs+n+8BwSiUeHBAdR4eUOM2Eg==" saltValue="KLNTq6ajH1xw0fA1GAq93uFmTbhyBQsklENetQ+UA19ztVh7NjrwFidMPxESG+UsVbNBoTdpPi77YIfCehmwMA==" spinCount="100000" sheet="1" objects="1" scenarios="1" formatColumns="0" formatRows="0"/>
  <mergeCells count="46">
    <mergeCell ref="AR2:BE2"/>
    <mergeCell ref="AN96:AP96"/>
    <mergeCell ref="AG96:AM96"/>
    <mergeCell ref="D96:H96"/>
    <mergeCell ref="J96:AF96"/>
    <mergeCell ref="AG94:AM94"/>
    <mergeCell ref="AN94:AP94"/>
    <mergeCell ref="C92:G92"/>
    <mergeCell ref="I92:AF92"/>
    <mergeCell ref="AG92:AM92"/>
    <mergeCell ref="AN92:AP92"/>
    <mergeCell ref="AN95:AP95"/>
    <mergeCell ref="AG95:AM95"/>
    <mergeCell ref="D95:H95"/>
    <mergeCell ref="J95:AF95"/>
    <mergeCell ref="L85:AO85"/>
    <mergeCell ref="AM87:AN87"/>
    <mergeCell ref="AM89:AP89"/>
    <mergeCell ref="AS89:AT91"/>
    <mergeCell ref="AM90:AP90"/>
    <mergeCell ref="W33:AE33"/>
    <mergeCell ref="AK33:AO33"/>
    <mergeCell ref="L33:P33"/>
    <mergeCell ref="X35:AB35"/>
    <mergeCell ref="AK35:AO35"/>
    <mergeCell ref="AK31:AO31"/>
    <mergeCell ref="L31:P31"/>
    <mergeCell ref="W32:AE32"/>
    <mergeCell ref="AK32:AO32"/>
    <mergeCell ref="L32:P32"/>
    <mergeCell ref="BE5:BE34"/>
    <mergeCell ref="K5:AO5"/>
    <mergeCell ref="K6:AO6"/>
    <mergeCell ref="E14:AJ14"/>
    <mergeCell ref="E23:AN23"/>
    <mergeCell ref="AK26:AO26"/>
    <mergeCell ref="L28:P28"/>
    <mergeCell ref="W28:AE28"/>
    <mergeCell ref="AK28:AO28"/>
    <mergeCell ref="W29:AE29"/>
    <mergeCell ref="AK29:AO29"/>
    <mergeCell ref="L29:P29"/>
    <mergeCell ref="W30:AE30"/>
    <mergeCell ref="AK30:AO30"/>
    <mergeCell ref="L30:P30"/>
    <mergeCell ref="W31:AE31"/>
  </mergeCells>
  <hyperlinks>
    <hyperlink ref="A95" location="'000-005.1 - Bourací práce'!C2" display="/"/>
    <hyperlink ref="A96" location="'000-005.2 - Nové konstrukce'!C2" display="/"/>
  </hyperlink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M211"/>
  <sheetViews>
    <sheetView showGridLines="0" workbookViewId="0"/>
  </sheetViews>
  <sheetFormatPr defaultRowHeight="1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10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  <c r="AT2" s="17" t="s">
        <v>85</v>
      </c>
    </row>
    <row r="3" spans="1:46" s="1" customFormat="1" ht="6.95" customHeight="1">
      <c r="B3" s="108"/>
      <c r="C3" s="109"/>
      <c r="D3" s="109"/>
      <c r="E3" s="109"/>
      <c r="F3" s="109"/>
      <c r="G3" s="109"/>
      <c r="H3" s="109"/>
      <c r="I3" s="109"/>
      <c r="J3" s="109"/>
      <c r="K3" s="109"/>
      <c r="L3" s="20"/>
      <c r="AT3" s="17" t="s">
        <v>86</v>
      </c>
    </row>
    <row r="4" spans="1:46" s="1" customFormat="1" ht="24.95" customHeight="1">
      <c r="B4" s="20"/>
      <c r="D4" s="110" t="s">
        <v>90</v>
      </c>
      <c r="L4" s="20"/>
      <c r="M4" s="111" t="s">
        <v>10</v>
      </c>
      <c r="AT4" s="17" t="s">
        <v>4</v>
      </c>
    </row>
    <row r="5" spans="1:46" s="1" customFormat="1" ht="6.95" customHeight="1">
      <c r="B5" s="20"/>
      <c r="L5" s="20"/>
    </row>
    <row r="6" spans="1:46" s="1" customFormat="1" ht="12" customHeight="1">
      <c r="B6" s="20"/>
      <c r="D6" s="112" t="s">
        <v>16</v>
      </c>
      <c r="L6" s="20"/>
    </row>
    <row r="7" spans="1:46" s="1" customFormat="1" ht="16.5" customHeight="1">
      <c r="B7" s="20"/>
      <c r="E7" s="296" t="str">
        <f>'Rekapitulace stavby'!K6</f>
        <v>Výměna střešní krytiny na objektu ZŠ Kamenný Újezd Plavnická 300,37381 Kamenný Újezd</v>
      </c>
      <c r="F7" s="297"/>
      <c r="G7" s="297"/>
      <c r="H7" s="297"/>
      <c r="L7" s="20"/>
    </row>
    <row r="8" spans="1:46" s="2" customFormat="1" ht="12" customHeight="1">
      <c r="A8" s="34"/>
      <c r="B8" s="39"/>
      <c r="C8" s="34"/>
      <c r="D8" s="112" t="s">
        <v>91</v>
      </c>
      <c r="E8" s="34"/>
      <c r="F8" s="34"/>
      <c r="G8" s="34"/>
      <c r="H8" s="34"/>
      <c r="I8" s="34"/>
      <c r="J8" s="34"/>
      <c r="K8" s="34"/>
      <c r="L8" s="51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</row>
    <row r="9" spans="1:46" s="2" customFormat="1" ht="16.5" customHeight="1">
      <c r="A9" s="34"/>
      <c r="B9" s="39"/>
      <c r="C9" s="34"/>
      <c r="D9" s="34"/>
      <c r="E9" s="298" t="s">
        <v>92</v>
      </c>
      <c r="F9" s="299"/>
      <c r="G9" s="299"/>
      <c r="H9" s="299"/>
      <c r="I9" s="34"/>
      <c r="J9" s="34"/>
      <c r="K9" s="34"/>
      <c r="L9" s="51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</row>
    <row r="10" spans="1:46" s="2" customFormat="1" ht="11.25">
      <c r="A10" s="34"/>
      <c r="B10" s="39"/>
      <c r="C10" s="34"/>
      <c r="D10" s="34"/>
      <c r="E10" s="34"/>
      <c r="F10" s="34"/>
      <c r="G10" s="34"/>
      <c r="H10" s="34"/>
      <c r="I10" s="34"/>
      <c r="J10" s="34"/>
      <c r="K10" s="34"/>
      <c r="L10" s="51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</row>
    <row r="11" spans="1:46" s="2" customFormat="1" ht="12" customHeight="1">
      <c r="A11" s="34"/>
      <c r="B11" s="39"/>
      <c r="C11" s="34"/>
      <c r="D11" s="112" t="s">
        <v>18</v>
      </c>
      <c r="E11" s="34"/>
      <c r="F11" s="113" t="s">
        <v>1</v>
      </c>
      <c r="G11" s="34"/>
      <c r="H11" s="34"/>
      <c r="I11" s="112" t="s">
        <v>19</v>
      </c>
      <c r="J11" s="113" t="s">
        <v>1</v>
      </c>
      <c r="K11" s="34"/>
      <c r="L11" s="51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</row>
    <row r="12" spans="1:46" s="2" customFormat="1" ht="12" customHeight="1">
      <c r="A12" s="34"/>
      <c r="B12" s="39"/>
      <c r="C12" s="34"/>
      <c r="D12" s="112" t="s">
        <v>20</v>
      </c>
      <c r="E12" s="34"/>
      <c r="F12" s="113" t="s">
        <v>21</v>
      </c>
      <c r="G12" s="34"/>
      <c r="H12" s="34"/>
      <c r="I12" s="112" t="s">
        <v>22</v>
      </c>
      <c r="J12" s="114" t="str">
        <f>'Rekapitulace stavby'!AN8</f>
        <v>9. 4. 2025</v>
      </c>
      <c r="K12" s="34"/>
      <c r="L12" s="51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</row>
    <row r="13" spans="1:46" s="2" customFormat="1" ht="10.9" customHeight="1">
      <c r="A13" s="34"/>
      <c r="B13" s="39"/>
      <c r="C13" s="34"/>
      <c r="D13" s="34"/>
      <c r="E13" s="34"/>
      <c r="F13" s="34"/>
      <c r="G13" s="34"/>
      <c r="H13" s="34"/>
      <c r="I13" s="34"/>
      <c r="J13" s="34"/>
      <c r="K13" s="34"/>
      <c r="L13" s="51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</row>
    <row r="14" spans="1:46" s="2" customFormat="1" ht="12" customHeight="1">
      <c r="A14" s="34"/>
      <c r="B14" s="39"/>
      <c r="C14" s="34"/>
      <c r="D14" s="112" t="s">
        <v>24</v>
      </c>
      <c r="E14" s="34"/>
      <c r="F14" s="34"/>
      <c r="G14" s="34"/>
      <c r="H14" s="34"/>
      <c r="I14" s="112" t="s">
        <v>25</v>
      </c>
      <c r="J14" s="113" t="s">
        <v>1</v>
      </c>
      <c r="K14" s="34"/>
      <c r="L14" s="51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</row>
    <row r="15" spans="1:46" s="2" customFormat="1" ht="18" customHeight="1">
      <c r="A15" s="34"/>
      <c r="B15" s="39"/>
      <c r="C15" s="34"/>
      <c r="D15" s="34"/>
      <c r="E15" s="113" t="s">
        <v>26</v>
      </c>
      <c r="F15" s="34"/>
      <c r="G15" s="34"/>
      <c r="H15" s="34"/>
      <c r="I15" s="112" t="s">
        <v>27</v>
      </c>
      <c r="J15" s="113" t="s">
        <v>1</v>
      </c>
      <c r="K15" s="34"/>
      <c r="L15" s="51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</row>
    <row r="16" spans="1:46" s="2" customFormat="1" ht="6.95" customHeight="1">
      <c r="A16" s="34"/>
      <c r="B16" s="39"/>
      <c r="C16" s="34"/>
      <c r="D16" s="34"/>
      <c r="E16" s="34"/>
      <c r="F16" s="34"/>
      <c r="G16" s="34"/>
      <c r="H16" s="34"/>
      <c r="I16" s="34"/>
      <c r="J16" s="34"/>
      <c r="K16" s="34"/>
      <c r="L16" s="51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</row>
    <row r="17" spans="1:31" s="2" customFormat="1" ht="12" customHeight="1">
      <c r="A17" s="34"/>
      <c r="B17" s="39"/>
      <c r="C17" s="34"/>
      <c r="D17" s="112" t="s">
        <v>28</v>
      </c>
      <c r="E17" s="34"/>
      <c r="F17" s="34"/>
      <c r="G17" s="34"/>
      <c r="H17" s="34"/>
      <c r="I17" s="112" t="s">
        <v>25</v>
      </c>
      <c r="J17" s="30" t="str">
        <f>'Rekapitulace stavby'!AN13</f>
        <v>Vyplň údaj</v>
      </c>
      <c r="K17" s="34"/>
      <c r="L17" s="51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</row>
    <row r="18" spans="1:31" s="2" customFormat="1" ht="18" customHeight="1">
      <c r="A18" s="34"/>
      <c r="B18" s="39"/>
      <c r="C18" s="34"/>
      <c r="D18" s="34"/>
      <c r="E18" s="300" t="str">
        <f>'Rekapitulace stavby'!E14</f>
        <v>Vyplň údaj</v>
      </c>
      <c r="F18" s="301"/>
      <c r="G18" s="301"/>
      <c r="H18" s="301"/>
      <c r="I18" s="112" t="s">
        <v>27</v>
      </c>
      <c r="J18" s="30" t="str">
        <f>'Rekapitulace stavby'!AN14</f>
        <v>Vyplň údaj</v>
      </c>
      <c r="K18" s="34"/>
      <c r="L18" s="51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</row>
    <row r="19" spans="1:31" s="2" customFormat="1" ht="6.95" customHeight="1">
      <c r="A19" s="34"/>
      <c r="B19" s="39"/>
      <c r="C19" s="34"/>
      <c r="D19" s="34"/>
      <c r="E19" s="34"/>
      <c r="F19" s="34"/>
      <c r="G19" s="34"/>
      <c r="H19" s="34"/>
      <c r="I19" s="34"/>
      <c r="J19" s="34"/>
      <c r="K19" s="34"/>
      <c r="L19" s="51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</row>
    <row r="20" spans="1:31" s="2" customFormat="1" ht="12" customHeight="1">
      <c r="A20" s="34"/>
      <c r="B20" s="39"/>
      <c r="C20" s="34"/>
      <c r="D20" s="112" t="s">
        <v>30</v>
      </c>
      <c r="E20" s="34"/>
      <c r="F20" s="34"/>
      <c r="G20" s="34"/>
      <c r="H20" s="34"/>
      <c r="I20" s="112" t="s">
        <v>25</v>
      </c>
      <c r="J20" s="113" t="s">
        <v>1</v>
      </c>
      <c r="K20" s="34"/>
      <c r="L20" s="51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</row>
    <row r="21" spans="1:31" s="2" customFormat="1" ht="18" customHeight="1">
      <c r="A21" s="34"/>
      <c r="B21" s="39"/>
      <c r="C21" s="34"/>
      <c r="D21" s="34"/>
      <c r="E21" s="113" t="s">
        <v>26</v>
      </c>
      <c r="F21" s="34"/>
      <c r="G21" s="34"/>
      <c r="H21" s="34"/>
      <c r="I21" s="112" t="s">
        <v>27</v>
      </c>
      <c r="J21" s="113" t="s">
        <v>1</v>
      </c>
      <c r="K21" s="34"/>
      <c r="L21" s="51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</row>
    <row r="22" spans="1:31" s="2" customFormat="1" ht="6.95" customHeight="1">
      <c r="A22" s="34"/>
      <c r="B22" s="39"/>
      <c r="C22" s="34"/>
      <c r="D22" s="34"/>
      <c r="E22" s="34"/>
      <c r="F22" s="34"/>
      <c r="G22" s="34"/>
      <c r="H22" s="34"/>
      <c r="I22" s="34"/>
      <c r="J22" s="34"/>
      <c r="K22" s="34"/>
      <c r="L22" s="51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s="2" customFormat="1" ht="12" customHeight="1">
      <c r="A23" s="34"/>
      <c r="B23" s="39"/>
      <c r="C23" s="34"/>
      <c r="D23" s="112" t="s">
        <v>31</v>
      </c>
      <c r="E23" s="34"/>
      <c r="F23" s="34"/>
      <c r="G23" s="34"/>
      <c r="H23" s="34"/>
      <c r="I23" s="112" t="s">
        <v>25</v>
      </c>
      <c r="J23" s="113" t="s">
        <v>1</v>
      </c>
      <c r="K23" s="34"/>
      <c r="L23" s="51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</row>
    <row r="24" spans="1:31" s="2" customFormat="1" ht="18" customHeight="1">
      <c r="A24" s="34"/>
      <c r="B24" s="39"/>
      <c r="C24" s="34"/>
      <c r="D24" s="34"/>
      <c r="E24" s="113" t="s">
        <v>32</v>
      </c>
      <c r="F24" s="34"/>
      <c r="G24" s="34"/>
      <c r="H24" s="34"/>
      <c r="I24" s="112" t="s">
        <v>27</v>
      </c>
      <c r="J24" s="113" t="s">
        <v>1</v>
      </c>
      <c r="K24" s="34"/>
      <c r="L24" s="51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</row>
    <row r="25" spans="1:31" s="2" customFormat="1" ht="6.95" customHeight="1">
      <c r="A25" s="34"/>
      <c r="B25" s="39"/>
      <c r="C25" s="34"/>
      <c r="D25" s="34"/>
      <c r="E25" s="34"/>
      <c r="F25" s="34"/>
      <c r="G25" s="34"/>
      <c r="H25" s="34"/>
      <c r="I25" s="34"/>
      <c r="J25" s="34"/>
      <c r="K25" s="34"/>
      <c r="L25" s="51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</row>
    <row r="26" spans="1:31" s="2" customFormat="1" ht="12" customHeight="1">
      <c r="A26" s="34"/>
      <c r="B26" s="39"/>
      <c r="C26" s="34"/>
      <c r="D26" s="112" t="s">
        <v>34</v>
      </c>
      <c r="E26" s="34"/>
      <c r="F26" s="34"/>
      <c r="G26" s="34"/>
      <c r="H26" s="34"/>
      <c r="I26" s="34"/>
      <c r="J26" s="34"/>
      <c r="K26" s="34"/>
      <c r="L26" s="51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</row>
    <row r="27" spans="1:31" s="8" customFormat="1" ht="83.25" customHeight="1">
      <c r="A27" s="115"/>
      <c r="B27" s="116"/>
      <c r="C27" s="115"/>
      <c r="D27" s="115"/>
      <c r="E27" s="302" t="s">
        <v>93</v>
      </c>
      <c r="F27" s="302"/>
      <c r="G27" s="302"/>
      <c r="H27" s="302"/>
      <c r="I27" s="115"/>
      <c r="J27" s="115"/>
      <c r="K27" s="115"/>
      <c r="L27" s="117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</row>
    <row r="28" spans="1:31" s="2" customFormat="1" ht="6.95" customHeight="1">
      <c r="A28" s="34"/>
      <c r="B28" s="39"/>
      <c r="C28" s="34"/>
      <c r="D28" s="34"/>
      <c r="E28" s="34"/>
      <c r="F28" s="34"/>
      <c r="G28" s="34"/>
      <c r="H28" s="34"/>
      <c r="I28" s="34"/>
      <c r="J28" s="34"/>
      <c r="K28" s="34"/>
      <c r="L28" s="51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</row>
    <row r="29" spans="1:31" s="2" customFormat="1" ht="6.95" customHeight="1">
      <c r="A29" s="34"/>
      <c r="B29" s="39"/>
      <c r="C29" s="34"/>
      <c r="D29" s="118"/>
      <c r="E29" s="118"/>
      <c r="F29" s="118"/>
      <c r="G29" s="118"/>
      <c r="H29" s="118"/>
      <c r="I29" s="118"/>
      <c r="J29" s="118"/>
      <c r="K29" s="118"/>
      <c r="L29" s="51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</row>
    <row r="30" spans="1:31" s="2" customFormat="1" ht="25.35" customHeight="1">
      <c r="A30" s="34"/>
      <c r="B30" s="39"/>
      <c r="C30" s="34"/>
      <c r="D30" s="119" t="s">
        <v>36</v>
      </c>
      <c r="E30" s="34"/>
      <c r="F30" s="34"/>
      <c r="G30" s="34"/>
      <c r="H30" s="34"/>
      <c r="I30" s="34"/>
      <c r="J30" s="120">
        <f>ROUND(J130, 2)</f>
        <v>0</v>
      </c>
      <c r="K30" s="34"/>
      <c r="L30" s="51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</row>
    <row r="31" spans="1:31" s="2" customFormat="1" ht="6.95" customHeight="1">
      <c r="A31" s="34"/>
      <c r="B31" s="39"/>
      <c r="C31" s="34"/>
      <c r="D31" s="118"/>
      <c r="E31" s="118"/>
      <c r="F31" s="118"/>
      <c r="G31" s="118"/>
      <c r="H31" s="118"/>
      <c r="I31" s="118"/>
      <c r="J31" s="118"/>
      <c r="K31" s="118"/>
      <c r="L31" s="51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</row>
    <row r="32" spans="1:31" s="2" customFormat="1" ht="14.45" customHeight="1">
      <c r="A32" s="34"/>
      <c r="B32" s="39"/>
      <c r="C32" s="34"/>
      <c r="D32" s="34"/>
      <c r="E32" s="34"/>
      <c r="F32" s="121" t="s">
        <v>38</v>
      </c>
      <c r="G32" s="34"/>
      <c r="H32" s="34"/>
      <c r="I32" s="121" t="s">
        <v>37</v>
      </c>
      <c r="J32" s="121" t="s">
        <v>39</v>
      </c>
      <c r="K32" s="34"/>
      <c r="L32" s="51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spans="1:31" s="2" customFormat="1" ht="14.45" customHeight="1">
      <c r="A33" s="34"/>
      <c r="B33" s="39"/>
      <c r="C33" s="34"/>
      <c r="D33" s="122" t="s">
        <v>40</v>
      </c>
      <c r="E33" s="112" t="s">
        <v>41</v>
      </c>
      <c r="F33" s="123">
        <f>ROUND((SUM(BE130:BE210)),  2)</f>
        <v>0</v>
      </c>
      <c r="G33" s="34"/>
      <c r="H33" s="34"/>
      <c r="I33" s="124">
        <v>0.21</v>
      </c>
      <c r="J33" s="123">
        <f>ROUND(((SUM(BE130:BE210))*I33),  2)</f>
        <v>0</v>
      </c>
      <c r="K33" s="34"/>
      <c r="L33" s="51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</row>
    <row r="34" spans="1:31" s="2" customFormat="1" ht="14.45" customHeight="1">
      <c r="A34" s="34"/>
      <c r="B34" s="39"/>
      <c r="C34" s="34"/>
      <c r="D34" s="34"/>
      <c r="E34" s="112" t="s">
        <v>42</v>
      </c>
      <c r="F34" s="123">
        <f>ROUND((SUM(BF130:BF210)),  2)</f>
        <v>0</v>
      </c>
      <c r="G34" s="34"/>
      <c r="H34" s="34"/>
      <c r="I34" s="124">
        <v>0.12</v>
      </c>
      <c r="J34" s="123">
        <f>ROUND(((SUM(BF130:BF210))*I34),  2)</f>
        <v>0</v>
      </c>
      <c r="K34" s="34"/>
      <c r="L34" s="51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spans="1:31" s="2" customFormat="1" ht="14.45" hidden="1" customHeight="1">
      <c r="A35" s="34"/>
      <c r="B35" s="39"/>
      <c r="C35" s="34"/>
      <c r="D35" s="34"/>
      <c r="E35" s="112" t="s">
        <v>43</v>
      </c>
      <c r="F35" s="123">
        <f>ROUND((SUM(BG130:BG210)),  2)</f>
        <v>0</v>
      </c>
      <c r="G35" s="34"/>
      <c r="H35" s="34"/>
      <c r="I35" s="124">
        <v>0.21</v>
      </c>
      <c r="J35" s="123">
        <f>0</f>
        <v>0</v>
      </c>
      <c r="K35" s="34"/>
      <c r="L35" s="51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</row>
    <row r="36" spans="1:31" s="2" customFormat="1" ht="14.45" hidden="1" customHeight="1">
      <c r="A36" s="34"/>
      <c r="B36" s="39"/>
      <c r="C36" s="34"/>
      <c r="D36" s="34"/>
      <c r="E36" s="112" t="s">
        <v>44</v>
      </c>
      <c r="F36" s="123">
        <f>ROUND((SUM(BH130:BH210)),  2)</f>
        <v>0</v>
      </c>
      <c r="G36" s="34"/>
      <c r="H36" s="34"/>
      <c r="I36" s="124">
        <v>0.12</v>
      </c>
      <c r="J36" s="123">
        <f>0</f>
        <v>0</v>
      </c>
      <c r="K36" s="34"/>
      <c r="L36" s="51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spans="1:31" s="2" customFormat="1" ht="14.45" hidden="1" customHeight="1">
      <c r="A37" s="34"/>
      <c r="B37" s="39"/>
      <c r="C37" s="34"/>
      <c r="D37" s="34"/>
      <c r="E37" s="112" t="s">
        <v>45</v>
      </c>
      <c r="F37" s="123">
        <f>ROUND((SUM(BI130:BI210)),  2)</f>
        <v>0</v>
      </c>
      <c r="G37" s="34"/>
      <c r="H37" s="34"/>
      <c r="I37" s="124">
        <v>0</v>
      </c>
      <c r="J37" s="123">
        <f>0</f>
        <v>0</v>
      </c>
      <c r="K37" s="34"/>
      <c r="L37" s="51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</row>
    <row r="38" spans="1:31" s="2" customFormat="1" ht="6.95" customHeight="1">
      <c r="A38" s="34"/>
      <c r="B38" s="39"/>
      <c r="C38" s="34"/>
      <c r="D38" s="34"/>
      <c r="E38" s="34"/>
      <c r="F38" s="34"/>
      <c r="G38" s="34"/>
      <c r="H38" s="34"/>
      <c r="I38" s="34"/>
      <c r="J38" s="34"/>
      <c r="K38" s="34"/>
      <c r="L38" s="51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</row>
    <row r="39" spans="1:31" s="2" customFormat="1" ht="25.35" customHeight="1">
      <c r="A39" s="34"/>
      <c r="B39" s="39"/>
      <c r="C39" s="125"/>
      <c r="D39" s="126" t="s">
        <v>46</v>
      </c>
      <c r="E39" s="127"/>
      <c r="F39" s="127"/>
      <c r="G39" s="128" t="s">
        <v>47</v>
      </c>
      <c r="H39" s="129" t="s">
        <v>48</v>
      </c>
      <c r="I39" s="127"/>
      <c r="J39" s="130">
        <f>SUM(J30:J37)</f>
        <v>0</v>
      </c>
      <c r="K39" s="131"/>
      <c r="L39" s="51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</row>
    <row r="40" spans="1:31" s="2" customFormat="1" ht="14.45" customHeight="1">
      <c r="A40" s="34"/>
      <c r="B40" s="39"/>
      <c r="C40" s="34"/>
      <c r="D40" s="34"/>
      <c r="E40" s="34"/>
      <c r="F40" s="34"/>
      <c r="G40" s="34"/>
      <c r="H40" s="34"/>
      <c r="I40" s="34"/>
      <c r="J40" s="34"/>
      <c r="K40" s="34"/>
      <c r="L40" s="51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</row>
    <row r="41" spans="1:31" s="1" customFormat="1" ht="14.45" customHeight="1">
      <c r="B41" s="20"/>
      <c r="L41" s="20"/>
    </row>
    <row r="42" spans="1:31" s="1" customFormat="1" ht="14.45" customHeight="1">
      <c r="B42" s="20"/>
      <c r="L42" s="20"/>
    </row>
    <row r="43" spans="1:31" s="1" customFormat="1" ht="14.45" customHeight="1">
      <c r="B43" s="20"/>
      <c r="L43" s="20"/>
    </row>
    <row r="44" spans="1:31" s="1" customFormat="1" ht="14.45" customHeight="1">
      <c r="B44" s="20"/>
      <c r="L44" s="20"/>
    </row>
    <row r="45" spans="1:31" s="1" customFormat="1" ht="14.45" customHeight="1">
      <c r="B45" s="20"/>
      <c r="L45" s="20"/>
    </row>
    <row r="46" spans="1:31" s="1" customFormat="1" ht="14.45" customHeight="1">
      <c r="B46" s="20"/>
      <c r="L46" s="20"/>
    </row>
    <row r="47" spans="1:31" s="1" customFormat="1" ht="14.45" customHeight="1">
      <c r="B47" s="20"/>
      <c r="L47" s="20"/>
    </row>
    <row r="48" spans="1:31" s="1" customFormat="1" ht="14.45" customHeight="1">
      <c r="B48" s="20"/>
      <c r="L48" s="20"/>
    </row>
    <row r="49" spans="1:31" s="1" customFormat="1" ht="14.45" customHeight="1">
      <c r="B49" s="20"/>
      <c r="L49" s="20"/>
    </row>
    <row r="50" spans="1:31" s="2" customFormat="1" ht="14.45" customHeight="1">
      <c r="B50" s="51"/>
      <c r="D50" s="132" t="s">
        <v>49</v>
      </c>
      <c r="E50" s="133"/>
      <c r="F50" s="133"/>
      <c r="G50" s="132" t="s">
        <v>50</v>
      </c>
      <c r="H50" s="133"/>
      <c r="I50" s="133"/>
      <c r="J50" s="133"/>
      <c r="K50" s="133"/>
      <c r="L50" s="51"/>
    </row>
    <row r="51" spans="1:31" ht="11.25">
      <c r="B51" s="20"/>
      <c r="L51" s="20"/>
    </row>
    <row r="52" spans="1:31" ht="11.25">
      <c r="B52" s="20"/>
      <c r="L52" s="20"/>
    </row>
    <row r="53" spans="1:31" ht="11.25">
      <c r="B53" s="20"/>
      <c r="L53" s="20"/>
    </row>
    <row r="54" spans="1:31" ht="11.25">
      <c r="B54" s="20"/>
      <c r="L54" s="20"/>
    </row>
    <row r="55" spans="1:31" ht="11.25">
      <c r="B55" s="20"/>
      <c r="L55" s="20"/>
    </row>
    <row r="56" spans="1:31" ht="11.25">
      <c r="B56" s="20"/>
      <c r="L56" s="20"/>
    </row>
    <row r="57" spans="1:31" ht="11.25">
      <c r="B57" s="20"/>
      <c r="L57" s="20"/>
    </row>
    <row r="58" spans="1:31" ht="11.25">
      <c r="B58" s="20"/>
      <c r="L58" s="20"/>
    </row>
    <row r="59" spans="1:31" ht="11.25">
      <c r="B59" s="20"/>
      <c r="L59" s="20"/>
    </row>
    <row r="60" spans="1:31" ht="11.25">
      <c r="B60" s="20"/>
      <c r="L60" s="20"/>
    </row>
    <row r="61" spans="1:31" s="2" customFormat="1" ht="12.75">
      <c r="A61" s="34"/>
      <c r="B61" s="39"/>
      <c r="C61" s="34"/>
      <c r="D61" s="134" t="s">
        <v>51</v>
      </c>
      <c r="E61" s="135"/>
      <c r="F61" s="136" t="s">
        <v>52</v>
      </c>
      <c r="G61" s="134" t="s">
        <v>51</v>
      </c>
      <c r="H61" s="135"/>
      <c r="I61" s="135"/>
      <c r="J61" s="137" t="s">
        <v>52</v>
      </c>
      <c r="K61" s="135"/>
      <c r="L61" s="51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</row>
    <row r="62" spans="1:31" ht="11.25">
      <c r="B62" s="20"/>
      <c r="L62" s="20"/>
    </row>
    <row r="63" spans="1:31" ht="11.25">
      <c r="B63" s="20"/>
      <c r="L63" s="20"/>
    </row>
    <row r="64" spans="1:31" ht="11.25">
      <c r="B64" s="20"/>
      <c r="L64" s="20"/>
    </row>
    <row r="65" spans="1:31" s="2" customFormat="1" ht="12.75">
      <c r="A65" s="34"/>
      <c r="B65" s="39"/>
      <c r="C65" s="34"/>
      <c r="D65" s="132" t="s">
        <v>53</v>
      </c>
      <c r="E65" s="138"/>
      <c r="F65" s="138"/>
      <c r="G65" s="132" t="s">
        <v>54</v>
      </c>
      <c r="H65" s="138"/>
      <c r="I65" s="138"/>
      <c r="J65" s="138"/>
      <c r="K65" s="138"/>
      <c r="L65" s="51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</row>
    <row r="66" spans="1:31" ht="11.25">
      <c r="B66" s="20"/>
      <c r="L66" s="20"/>
    </row>
    <row r="67" spans="1:31" ht="11.25">
      <c r="B67" s="20"/>
      <c r="L67" s="20"/>
    </row>
    <row r="68" spans="1:31" ht="11.25">
      <c r="B68" s="20"/>
      <c r="L68" s="20"/>
    </row>
    <row r="69" spans="1:31" ht="11.25">
      <c r="B69" s="20"/>
      <c r="L69" s="20"/>
    </row>
    <row r="70" spans="1:31" ht="11.25">
      <c r="B70" s="20"/>
      <c r="L70" s="20"/>
    </row>
    <row r="71" spans="1:31" ht="11.25">
      <c r="B71" s="20"/>
      <c r="L71" s="20"/>
    </row>
    <row r="72" spans="1:31" ht="11.25">
      <c r="B72" s="20"/>
      <c r="L72" s="20"/>
    </row>
    <row r="73" spans="1:31" ht="11.25">
      <c r="B73" s="20"/>
      <c r="L73" s="20"/>
    </row>
    <row r="74" spans="1:31" ht="11.25">
      <c r="B74" s="20"/>
      <c r="L74" s="20"/>
    </row>
    <row r="75" spans="1:31" ht="11.25">
      <c r="B75" s="20"/>
      <c r="L75" s="20"/>
    </row>
    <row r="76" spans="1:31" s="2" customFormat="1" ht="12.75">
      <c r="A76" s="34"/>
      <c r="B76" s="39"/>
      <c r="C76" s="34"/>
      <c r="D76" s="134" t="s">
        <v>51</v>
      </c>
      <c r="E76" s="135"/>
      <c r="F76" s="136" t="s">
        <v>52</v>
      </c>
      <c r="G76" s="134" t="s">
        <v>51</v>
      </c>
      <c r="H76" s="135"/>
      <c r="I76" s="135"/>
      <c r="J76" s="137" t="s">
        <v>52</v>
      </c>
      <c r="K76" s="135"/>
      <c r="L76" s="51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</row>
    <row r="77" spans="1:31" s="2" customFormat="1" ht="14.45" customHeight="1">
      <c r="A77" s="34"/>
      <c r="B77" s="139"/>
      <c r="C77" s="140"/>
      <c r="D77" s="140"/>
      <c r="E77" s="140"/>
      <c r="F77" s="140"/>
      <c r="G77" s="140"/>
      <c r="H77" s="140"/>
      <c r="I77" s="140"/>
      <c r="J77" s="140"/>
      <c r="K77" s="140"/>
      <c r="L77" s="51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</row>
    <row r="81" spans="1:47" s="2" customFormat="1" ht="6.95" customHeight="1">
      <c r="A81" s="34"/>
      <c r="B81" s="141"/>
      <c r="C81" s="142"/>
      <c r="D81" s="142"/>
      <c r="E81" s="142"/>
      <c r="F81" s="142"/>
      <c r="G81" s="142"/>
      <c r="H81" s="142"/>
      <c r="I81" s="142"/>
      <c r="J81" s="142"/>
      <c r="K81" s="142"/>
      <c r="L81" s="51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</row>
    <row r="82" spans="1:47" s="2" customFormat="1" ht="24.95" customHeight="1">
      <c r="A82" s="34"/>
      <c r="B82" s="35"/>
      <c r="C82" s="23" t="s">
        <v>94</v>
      </c>
      <c r="D82" s="36"/>
      <c r="E82" s="36"/>
      <c r="F82" s="36"/>
      <c r="G82" s="36"/>
      <c r="H82" s="36"/>
      <c r="I82" s="36"/>
      <c r="J82" s="36"/>
      <c r="K82" s="36"/>
      <c r="L82" s="51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</row>
    <row r="83" spans="1:47" s="2" customFormat="1" ht="6.95" customHeight="1">
      <c r="A83" s="34"/>
      <c r="B83" s="35"/>
      <c r="C83" s="36"/>
      <c r="D83" s="36"/>
      <c r="E83" s="36"/>
      <c r="F83" s="36"/>
      <c r="G83" s="36"/>
      <c r="H83" s="36"/>
      <c r="I83" s="36"/>
      <c r="J83" s="36"/>
      <c r="K83" s="36"/>
      <c r="L83" s="51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</row>
    <row r="84" spans="1:47" s="2" customFormat="1" ht="12" customHeight="1">
      <c r="A84" s="34"/>
      <c r="B84" s="35"/>
      <c r="C84" s="29" t="s">
        <v>16</v>
      </c>
      <c r="D84" s="36"/>
      <c r="E84" s="36"/>
      <c r="F84" s="36"/>
      <c r="G84" s="36"/>
      <c r="H84" s="36"/>
      <c r="I84" s="36"/>
      <c r="J84" s="36"/>
      <c r="K84" s="36"/>
      <c r="L84" s="51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</row>
    <row r="85" spans="1:47" s="2" customFormat="1" ht="16.5" customHeight="1">
      <c r="A85" s="34"/>
      <c r="B85" s="35"/>
      <c r="C85" s="36"/>
      <c r="D85" s="36"/>
      <c r="E85" s="303" t="str">
        <f>E7</f>
        <v>Výměna střešní krytiny na objektu ZŠ Kamenný Újezd Plavnická 300,37381 Kamenný Újezd</v>
      </c>
      <c r="F85" s="304"/>
      <c r="G85" s="304"/>
      <c r="H85" s="304"/>
      <c r="I85" s="36"/>
      <c r="J85" s="36"/>
      <c r="K85" s="36"/>
      <c r="L85" s="51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</row>
    <row r="86" spans="1:47" s="2" customFormat="1" ht="12" customHeight="1">
      <c r="A86" s="34"/>
      <c r="B86" s="35"/>
      <c r="C86" s="29" t="s">
        <v>91</v>
      </c>
      <c r="D86" s="36"/>
      <c r="E86" s="36"/>
      <c r="F86" s="36"/>
      <c r="G86" s="36"/>
      <c r="H86" s="36"/>
      <c r="I86" s="36"/>
      <c r="J86" s="36"/>
      <c r="K86" s="36"/>
      <c r="L86" s="51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</row>
    <row r="87" spans="1:47" s="2" customFormat="1" ht="16.5" customHeight="1">
      <c r="A87" s="34"/>
      <c r="B87" s="35"/>
      <c r="C87" s="36"/>
      <c r="D87" s="36"/>
      <c r="E87" s="274" t="str">
        <f>E9</f>
        <v>000-005.1 - Bourací práce</v>
      </c>
      <c r="F87" s="305"/>
      <c r="G87" s="305"/>
      <c r="H87" s="305"/>
      <c r="I87" s="36"/>
      <c r="J87" s="36"/>
      <c r="K87" s="36"/>
      <c r="L87" s="51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</row>
    <row r="88" spans="1:47" s="2" customFormat="1" ht="6.95" customHeight="1">
      <c r="A88" s="34"/>
      <c r="B88" s="35"/>
      <c r="C88" s="36"/>
      <c r="D88" s="36"/>
      <c r="E88" s="36"/>
      <c r="F88" s="36"/>
      <c r="G88" s="36"/>
      <c r="H88" s="36"/>
      <c r="I88" s="36"/>
      <c r="J88" s="36"/>
      <c r="K88" s="36"/>
      <c r="L88" s="51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</row>
    <row r="89" spans="1:47" s="2" customFormat="1" ht="12" customHeight="1">
      <c r="A89" s="34"/>
      <c r="B89" s="35"/>
      <c r="C89" s="29" t="s">
        <v>20</v>
      </c>
      <c r="D89" s="36"/>
      <c r="E89" s="36"/>
      <c r="F89" s="27" t="str">
        <f>F12</f>
        <v>Kamenný Újezd</v>
      </c>
      <c r="G89" s="36"/>
      <c r="H89" s="36"/>
      <c r="I89" s="29" t="s">
        <v>22</v>
      </c>
      <c r="J89" s="66" t="str">
        <f>IF(J12="","",J12)</f>
        <v>9. 4. 2025</v>
      </c>
      <c r="K89" s="36"/>
      <c r="L89" s="51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</row>
    <row r="90" spans="1:47" s="2" customFormat="1" ht="6.95" customHeight="1">
      <c r="A90" s="34"/>
      <c r="B90" s="35"/>
      <c r="C90" s="36"/>
      <c r="D90" s="36"/>
      <c r="E90" s="36"/>
      <c r="F90" s="36"/>
      <c r="G90" s="36"/>
      <c r="H90" s="36"/>
      <c r="I90" s="36"/>
      <c r="J90" s="36"/>
      <c r="K90" s="36"/>
      <c r="L90" s="51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</row>
    <row r="91" spans="1:47" s="2" customFormat="1" ht="15.2" customHeight="1">
      <c r="A91" s="34"/>
      <c r="B91" s="35"/>
      <c r="C91" s="29" t="s">
        <v>24</v>
      </c>
      <c r="D91" s="36"/>
      <c r="E91" s="36"/>
      <c r="F91" s="27" t="str">
        <f>E15</f>
        <v>Jaroslav Hlávka</v>
      </c>
      <c r="G91" s="36"/>
      <c r="H91" s="36"/>
      <c r="I91" s="29" t="s">
        <v>30</v>
      </c>
      <c r="J91" s="32" t="str">
        <f>E21</f>
        <v>Jaroslav Hlávka</v>
      </c>
      <c r="K91" s="36"/>
      <c r="L91" s="51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</row>
    <row r="92" spans="1:47" s="2" customFormat="1" ht="15.2" customHeight="1">
      <c r="A92" s="34"/>
      <c r="B92" s="35"/>
      <c r="C92" s="29" t="s">
        <v>28</v>
      </c>
      <c r="D92" s="36"/>
      <c r="E92" s="36"/>
      <c r="F92" s="27" t="str">
        <f>IF(E18="","",E18)</f>
        <v>Vyplň údaj</v>
      </c>
      <c r="G92" s="36"/>
      <c r="H92" s="36"/>
      <c r="I92" s="29" t="s">
        <v>31</v>
      </c>
      <c r="J92" s="32" t="str">
        <f>E24</f>
        <v>KAVRO</v>
      </c>
      <c r="K92" s="36"/>
      <c r="L92" s="51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</row>
    <row r="93" spans="1:47" s="2" customFormat="1" ht="10.35" customHeight="1">
      <c r="A93" s="34"/>
      <c r="B93" s="35"/>
      <c r="C93" s="36"/>
      <c r="D93" s="36"/>
      <c r="E93" s="36"/>
      <c r="F93" s="36"/>
      <c r="G93" s="36"/>
      <c r="H93" s="36"/>
      <c r="I93" s="36"/>
      <c r="J93" s="36"/>
      <c r="K93" s="36"/>
      <c r="L93" s="51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</row>
    <row r="94" spans="1:47" s="2" customFormat="1" ht="29.25" customHeight="1">
      <c r="A94" s="34"/>
      <c r="B94" s="35"/>
      <c r="C94" s="143" t="s">
        <v>95</v>
      </c>
      <c r="D94" s="144"/>
      <c r="E94" s="144"/>
      <c r="F94" s="144"/>
      <c r="G94" s="144"/>
      <c r="H94" s="144"/>
      <c r="I94" s="144"/>
      <c r="J94" s="145" t="s">
        <v>96</v>
      </c>
      <c r="K94" s="144"/>
      <c r="L94" s="51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</row>
    <row r="95" spans="1:47" s="2" customFormat="1" ht="10.35" customHeight="1">
      <c r="A95" s="34"/>
      <c r="B95" s="35"/>
      <c r="C95" s="36"/>
      <c r="D95" s="36"/>
      <c r="E95" s="36"/>
      <c r="F95" s="36"/>
      <c r="G95" s="36"/>
      <c r="H95" s="36"/>
      <c r="I95" s="36"/>
      <c r="J95" s="36"/>
      <c r="K95" s="36"/>
      <c r="L95" s="51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</row>
    <row r="96" spans="1:47" s="2" customFormat="1" ht="22.9" customHeight="1">
      <c r="A96" s="34"/>
      <c r="B96" s="35"/>
      <c r="C96" s="146" t="s">
        <v>97</v>
      </c>
      <c r="D96" s="36"/>
      <c r="E96" s="36"/>
      <c r="F96" s="36"/>
      <c r="G96" s="36"/>
      <c r="H96" s="36"/>
      <c r="I96" s="36"/>
      <c r="J96" s="84">
        <f>J130</f>
        <v>0</v>
      </c>
      <c r="K96" s="36"/>
      <c r="L96" s="51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U96" s="17" t="s">
        <v>98</v>
      </c>
    </row>
    <row r="97" spans="1:31" s="9" customFormat="1" ht="24.95" customHeight="1">
      <c r="B97" s="147"/>
      <c r="C97" s="148"/>
      <c r="D97" s="149" t="s">
        <v>99</v>
      </c>
      <c r="E97" s="150"/>
      <c r="F97" s="150"/>
      <c r="G97" s="150"/>
      <c r="H97" s="150"/>
      <c r="I97" s="150"/>
      <c r="J97" s="151">
        <f>J131</f>
        <v>0</v>
      </c>
      <c r="K97" s="148"/>
      <c r="L97" s="152"/>
    </row>
    <row r="98" spans="1:31" s="10" customFormat="1" ht="19.899999999999999" customHeight="1">
      <c r="B98" s="153"/>
      <c r="C98" s="154"/>
      <c r="D98" s="155" t="s">
        <v>100</v>
      </c>
      <c r="E98" s="156"/>
      <c r="F98" s="156"/>
      <c r="G98" s="156"/>
      <c r="H98" s="156"/>
      <c r="I98" s="156"/>
      <c r="J98" s="157">
        <f>J132</f>
        <v>0</v>
      </c>
      <c r="K98" s="154"/>
      <c r="L98" s="158"/>
    </row>
    <row r="99" spans="1:31" s="10" customFormat="1" ht="19.899999999999999" customHeight="1">
      <c r="B99" s="153"/>
      <c r="C99" s="154"/>
      <c r="D99" s="155" t="s">
        <v>101</v>
      </c>
      <c r="E99" s="156"/>
      <c r="F99" s="156"/>
      <c r="G99" s="156"/>
      <c r="H99" s="156"/>
      <c r="I99" s="156"/>
      <c r="J99" s="157">
        <f>J144</f>
        <v>0</v>
      </c>
      <c r="K99" s="154"/>
      <c r="L99" s="158"/>
    </row>
    <row r="100" spans="1:31" s="9" customFormat="1" ht="24.95" customHeight="1">
      <c r="B100" s="147"/>
      <c r="C100" s="148"/>
      <c r="D100" s="149" t="s">
        <v>102</v>
      </c>
      <c r="E100" s="150"/>
      <c r="F100" s="150"/>
      <c r="G100" s="150"/>
      <c r="H100" s="150"/>
      <c r="I100" s="150"/>
      <c r="J100" s="151">
        <f>J153</f>
        <v>0</v>
      </c>
      <c r="K100" s="148"/>
      <c r="L100" s="152"/>
    </row>
    <row r="101" spans="1:31" s="10" customFormat="1" ht="19.899999999999999" customHeight="1">
      <c r="B101" s="153"/>
      <c r="C101" s="154"/>
      <c r="D101" s="155" t="s">
        <v>103</v>
      </c>
      <c r="E101" s="156"/>
      <c r="F101" s="156"/>
      <c r="G101" s="156"/>
      <c r="H101" s="156"/>
      <c r="I101" s="156"/>
      <c r="J101" s="157">
        <f>J154</f>
        <v>0</v>
      </c>
      <c r="K101" s="154"/>
      <c r="L101" s="158"/>
    </row>
    <row r="102" spans="1:31" s="10" customFormat="1" ht="19.899999999999999" customHeight="1">
      <c r="B102" s="153"/>
      <c r="C102" s="154"/>
      <c r="D102" s="155" t="s">
        <v>104</v>
      </c>
      <c r="E102" s="156"/>
      <c r="F102" s="156"/>
      <c r="G102" s="156"/>
      <c r="H102" s="156"/>
      <c r="I102" s="156"/>
      <c r="J102" s="157">
        <f>J167</f>
        <v>0</v>
      </c>
      <c r="K102" s="154"/>
      <c r="L102" s="158"/>
    </row>
    <row r="103" spans="1:31" s="10" customFormat="1" ht="19.899999999999999" customHeight="1">
      <c r="B103" s="153"/>
      <c r="C103" s="154"/>
      <c r="D103" s="155" t="s">
        <v>105</v>
      </c>
      <c r="E103" s="156"/>
      <c r="F103" s="156"/>
      <c r="G103" s="156"/>
      <c r="H103" s="156"/>
      <c r="I103" s="156"/>
      <c r="J103" s="157">
        <f>J169</f>
        <v>0</v>
      </c>
      <c r="K103" s="154"/>
      <c r="L103" s="158"/>
    </row>
    <row r="104" spans="1:31" s="10" customFormat="1" ht="19.899999999999999" customHeight="1">
      <c r="B104" s="153"/>
      <c r="C104" s="154"/>
      <c r="D104" s="155" t="s">
        <v>106</v>
      </c>
      <c r="E104" s="156"/>
      <c r="F104" s="156"/>
      <c r="G104" s="156"/>
      <c r="H104" s="156"/>
      <c r="I104" s="156"/>
      <c r="J104" s="157">
        <f>J180</f>
        <v>0</v>
      </c>
      <c r="K104" s="154"/>
      <c r="L104" s="158"/>
    </row>
    <row r="105" spans="1:31" s="10" customFormat="1" ht="19.899999999999999" customHeight="1">
      <c r="B105" s="153"/>
      <c r="C105" s="154"/>
      <c r="D105" s="155" t="s">
        <v>107</v>
      </c>
      <c r="E105" s="156"/>
      <c r="F105" s="156"/>
      <c r="G105" s="156"/>
      <c r="H105" s="156"/>
      <c r="I105" s="156"/>
      <c r="J105" s="157">
        <f>J184</f>
        <v>0</v>
      </c>
      <c r="K105" s="154"/>
      <c r="L105" s="158"/>
    </row>
    <row r="106" spans="1:31" s="10" customFormat="1" ht="19.899999999999999" customHeight="1">
      <c r="B106" s="153"/>
      <c r="C106" s="154"/>
      <c r="D106" s="155" t="s">
        <v>108</v>
      </c>
      <c r="E106" s="156"/>
      <c r="F106" s="156"/>
      <c r="G106" s="156"/>
      <c r="H106" s="156"/>
      <c r="I106" s="156"/>
      <c r="J106" s="157">
        <f>J197</f>
        <v>0</v>
      </c>
      <c r="K106" s="154"/>
      <c r="L106" s="158"/>
    </row>
    <row r="107" spans="1:31" s="10" customFormat="1" ht="19.899999999999999" customHeight="1">
      <c r="B107" s="153"/>
      <c r="C107" s="154"/>
      <c r="D107" s="155" t="s">
        <v>109</v>
      </c>
      <c r="E107" s="156"/>
      <c r="F107" s="156"/>
      <c r="G107" s="156"/>
      <c r="H107" s="156"/>
      <c r="I107" s="156"/>
      <c r="J107" s="157">
        <f>J200</f>
        <v>0</v>
      </c>
      <c r="K107" s="154"/>
      <c r="L107" s="158"/>
    </row>
    <row r="108" spans="1:31" s="10" customFormat="1" ht="19.899999999999999" customHeight="1">
      <c r="B108" s="153"/>
      <c r="C108" s="154"/>
      <c r="D108" s="155" t="s">
        <v>110</v>
      </c>
      <c r="E108" s="156"/>
      <c r="F108" s="156"/>
      <c r="G108" s="156"/>
      <c r="H108" s="156"/>
      <c r="I108" s="156"/>
      <c r="J108" s="157">
        <f>J202</f>
        <v>0</v>
      </c>
      <c r="K108" s="154"/>
      <c r="L108" s="158"/>
    </row>
    <row r="109" spans="1:31" s="9" customFormat="1" ht="24.95" customHeight="1">
      <c r="B109" s="147"/>
      <c r="C109" s="148"/>
      <c r="D109" s="149" t="s">
        <v>111</v>
      </c>
      <c r="E109" s="150"/>
      <c r="F109" s="150"/>
      <c r="G109" s="150"/>
      <c r="H109" s="150"/>
      <c r="I109" s="150"/>
      <c r="J109" s="151">
        <f>J207</f>
        <v>0</v>
      </c>
      <c r="K109" s="148"/>
      <c r="L109" s="152"/>
    </row>
    <row r="110" spans="1:31" s="10" customFormat="1" ht="19.899999999999999" customHeight="1">
      <c r="B110" s="153"/>
      <c r="C110" s="154"/>
      <c r="D110" s="155" t="s">
        <v>112</v>
      </c>
      <c r="E110" s="156"/>
      <c r="F110" s="156"/>
      <c r="G110" s="156"/>
      <c r="H110" s="156"/>
      <c r="I110" s="156"/>
      <c r="J110" s="157">
        <f>J208</f>
        <v>0</v>
      </c>
      <c r="K110" s="154"/>
      <c r="L110" s="158"/>
    </row>
    <row r="111" spans="1:31" s="2" customFormat="1" ht="21.75" customHeight="1">
      <c r="A111" s="34"/>
      <c r="B111" s="35"/>
      <c r="C111" s="36"/>
      <c r="D111" s="36"/>
      <c r="E111" s="36"/>
      <c r="F111" s="36"/>
      <c r="G111" s="36"/>
      <c r="H111" s="36"/>
      <c r="I111" s="36"/>
      <c r="J111" s="36"/>
      <c r="K111" s="36"/>
      <c r="L111" s="51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</row>
    <row r="112" spans="1:31" s="2" customFormat="1" ht="6.95" customHeight="1">
      <c r="A112" s="34"/>
      <c r="B112" s="54"/>
      <c r="C112" s="55"/>
      <c r="D112" s="55"/>
      <c r="E112" s="55"/>
      <c r="F112" s="55"/>
      <c r="G112" s="55"/>
      <c r="H112" s="55"/>
      <c r="I112" s="55"/>
      <c r="J112" s="55"/>
      <c r="K112" s="55"/>
      <c r="L112" s="51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</row>
    <row r="116" spans="1:31" s="2" customFormat="1" ht="6.95" customHeight="1">
      <c r="A116" s="34"/>
      <c r="B116" s="56"/>
      <c r="C116" s="57"/>
      <c r="D116" s="57"/>
      <c r="E116" s="57"/>
      <c r="F116" s="57"/>
      <c r="G116" s="57"/>
      <c r="H116" s="57"/>
      <c r="I116" s="57"/>
      <c r="J116" s="57"/>
      <c r="K116" s="57"/>
      <c r="L116" s="51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</row>
    <row r="117" spans="1:31" s="2" customFormat="1" ht="24.95" customHeight="1">
      <c r="A117" s="34"/>
      <c r="B117" s="35"/>
      <c r="C117" s="23" t="s">
        <v>113</v>
      </c>
      <c r="D117" s="36"/>
      <c r="E117" s="36"/>
      <c r="F117" s="36"/>
      <c r="G117" s="36"/>
      <c r="H117" s="36"/>
      <c r="I117" s="36"/>
      <c r="J117" s="36"/>
      <c r="K117" s="36"/>
      <c r="L117" s="51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</row>
    <row r="118" spans="1:31" s="2" customFormat="1" ht="6.95" customHeight="1">
      <c r="A118" s="34"/>
      <c r="B118" s="35"/>
      <c r="C118" s="36"/>
      <c r="D118" s="36"/>
      <c r="E118" s="36"/>
      <c r="F118" s="36"/>
      <c r="G118" s="36"/>
      <c r="H118" s="36"/>
      <c r="I118" s="36"/>
      <c r="J118" s="36"/>
      <c r="K118" s="36"/>
      <c r="L118" s="51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</row>
    <row r="119" spans="1:31" s="2" customFormat="1" ht="12" customHeight="1">
      <c r="A119" s="34"/>
      <c r="B119" s="35"/>
      <c r="C119" s="29" t="s">
        <v>16</v>
      </c>
      <c r="D119" s="36"/>
      <c r="E119" s="36"/>
      <c r="F119" s="36"/>
      <c r="G119" s="36"/>
      <c r="H119" s="36"/>
      <c r="I119" s="36"/>
      <c r="J119" s="36"/>
      <c r="K119" s="36"/>
      <c r="L119" s="51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</row>
    <row r="120" spans="1:31" s="2" customFormat="1" ht="16.5" customHeight="1">
      <c r="A120" s="34"/>
      <c r="B120" s="35"/>
      <c r="C120" s="36"/>
      <c r="D120" s="36"/>
      <c r="E120" s="303" t="str">
        <f>E7</f>
        <v>Výměna střešní krytiny na objektu ZŠ Kamenný Újezd Plavnická 300,37381 Kamenný Újezd</v>
      </c>
      <c r="F120" s="304"/>
      <c r="G120" s="304"/>
      <c r="H120" s="304"/>
      <c r="I120" s="36"/>
      <c r="J120" s="36"/>
      <c r="K120" s="36"/>
      <c r="L120" s="51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</row>
    <row r="121" spans="1:31" s="2" customFormat="1" ht="12" customHeight="1">
      <c r="A121" s="34"/>
      <c r="B121" s="35"/>
      <c r="C121" s="29" t="s">
        <v>91</v>
      </c>
      <c r="D121" s="36"/>
      <c r="E121" s="36"/>
      <c r="F121" s="36"/>
      <c r="G121" s="36"/>
      <c r="H121" s="36"/>
      <c r="I121" s="36"/>
      <c r="J121" s="36"/>
      <c r="K121" s="36"/>
      <c r="L121" s="51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</row>
    <row r="122" spans="1:31" s="2" customFormat="1" ht="16.5" customHeight="1">
      <c r="A122" s="34"/>
      <c r="B122" s="35"/>
      <c r="C122" s="36"/>
      <c r="D122" s="36"/>
      <c r="E122" s="274" t="str">
        <f>E9</f>
        <v>000-005.1 - Bourací práce</v>
      </c>
      <c r="F122" s="305"/>
      <c r="G122" s="305"/>
      <c r="H122" s="305"/>
      <c r="I122" s="36"/>
      <c r="J122" s="36"/>
      <c r="K122" s="36"/>
      <c r="L122" s="51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</row>
    <row r="123" spans="1:31" s="2" customFormat="1" ht="6.95" customHeight="1">
      <c r="A123" s="34"/>
      <c r="B123" s="35"/>
      <c r="C123" s="36"/>
      <c r="D123" s="36"/>
      <c r="E123" s="36"/>
      <c r="F123" s="36"/>
      <c r="G123" s="36"/>
      <c r="H123" s="36"/>
      <c r="I123" s="36"/>
      <c r="J123" s="36"/>
      <c r="K123" s="36"/>
      <c r="L123" s="51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</row>
    <row r="124" spans="1:31" s="2" customFormat="1" ht="12" customHeight="1">
      <c r="A124" s="34"/>
      <c r="B124" s="35"/>
      <c r="C124" s="29" t="s">
        <v>20</v>
      </c>
      <c r="D124" s="36"/>
      <c r="E124" s="36"/>
      <c r="F124" s="27" t="str">
        <f>F12</f>
        <v>Kamenný Újezd</v>
      </c>
      <c r="G124" s="36"/>
      <c r="H124" s="36"/>
      <c r="I124" s="29" t="s">
        <v>22</v>
      </c>
      <c r="J124" s="66" t="str">
        <f>IF(J12="","",J12)</f>
        <v>9. 4. 2025</v>
      </c>
      <c r="K124" s="36"/>
      <c r="L124" s="51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</row>
    <row r="125" spans="1:31" s="2" customFormat="1" ht="6.95" customHeight="1">
      <c r="A125" s="34"/>
      <c r="B125" s="35"/>
      <c r="C125" s="36"/>
      <c r="D125" s="36"/>
      <c r="E125" s="36"/>
      <c r="F125" s="36"/>
      <c r="G125" s="36"/>
      <c r="H125" s="36"/>
      <c r="I125" s="36"/>
      <c r="J125" s="36"/>
      <c r="K125" s="36"/>
      <c r="L125" s="51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</row>
    <row r="126" spans="1:31" s="2" customFormat="1" ht="15.2" customHeight="1">
      <c r="A126" s="34"/>
      <c r="B126" s="35"/>
      <c r="C126" s="29" t="s">
        <v>24</v>
      </c>
      <c r="D126" s="36"/>
      <c r="E126" s="36"/>
      <c r="F126" s="27" t="str">
        <f>E15</f>
        <v>Jaroslav Hlávka</v>
      </c>
      <c r="G126" s="36"/>
      <c r="H126" s="36"/>
      <c r="I126" s="29" t="s">
        <v>30</v>
      </c>
      <c r="J126" s="32" t="str">
        <f>E21</f>
        <v>Jaroslav Hlávka</v>
      </c>
      <c r="K126" s="36"/>
      <c r="L126" s="51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</row>
    <row r="127" spans="1:31" s="2" customFormat="1" ht="15.2" customHeight="1">
      <c r="A127" s="34"/>
      <c r="B127" s="35"/>
      <c r="C127" s="29" t="s">
        <v>28</v>
      </c>
      <c r="D127" s="36"/>
      <c r="E127" s="36"/>
      <c r="F127" s="27" t="str">
        <f>IF(E18="","",E18)</f>
        <v>Vyplň údaj</v>
      </c>
      <c r="G127" s="36"/>
      <c r="H127" s="36"/>
      <c r="I127" s="29" t="s">
        <v>31</v>
      </c>
      <c r="J127" s="32" t="str">
        <f>E24</f>
        <v>KAVRO</v>
      </c>
      <c r="K127" s="36"/>
      <c r="L127" s="51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</row>
    <row r="128" spans="1:31" s="2" customFormat="1" ht="10.35" customHeight="1">
      <c r="A128" s="34"/>
      <c r="B128" s="35"/>
      <c r="C128" s="36"/>
      <c r="D128" s="36"/>
      <c r="E128" s="36"/>
      <c r="F128" s="36"/>
      <c r="G128" s="36"/>
      <c r="H128" s="36"/>
      <c r="I128" s="36"/>
      <c r="J128" s="36"/>
      <c r="K128" s="36"/>
      <c r="L128" s="51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</row>
    <row r="129" spans="1:65" s="11" customFormat="1" ht="29.25" customHeight="1">
      <c r="A129" s="159"/>
      <c r="B129" s="160"/>
      <c r="C129" s="161" t="s">
        <v>114</v>
      </c>
      <c r="D129" s="162" t="s">
        <v>61</v>
      </c>
      <c r="E129" s="162" t="s">
        <v>57</v>
      </c>
      <c r="F129" s="162" t="s">
        <v>58</v>
      </c>
      <c r="G129" s="162" t="s">
        <v>115</v>
      </c>
      <c r="H129" s="162" t="s">
        <v>116</v>
      </c>
      <c r="I129" s="162" t="s">
        <v>117</v>
      </c>
      <c r="J129" s="162" t="s">
        <v>96</v>
      </c>
      <c r="K129" s="163" t="s">
        <v>118</v>
      </c>
      <c r="L129" s="164"/>
      <c r="M129" s="75" t="s">
        <v>1</v>
      </c>
      <c r="N129" s="76" t="s">
        <v>40</v>
      </c>
      <c r="O129" s="76" t="s">
        <v>119</v>
      </c>
      <c r="P129" s="76" t="s">
        <v>120</v>
      </c>
      <c r="Q129" s="76" t="s">
        <v>121</v>
      </c>
      <c r="R129" s="76" t="s">
        <v>122</v>
      </c>
      <c r="S129" s="76" t="s">
        <v>123</v>
      </c>
      <c r="T129" s="77" t="s">
        <v>124</v>
      </c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1:65" s="2" customFormat="1" ht="22.9" customHeight="1">
      <c r="A130" s="34"/>
      <c r="B130" s="35"/>
      <c r="C130" s="82" t="s">
        <v>125</v>
      </c>
      <c r="D130" s="36"/>
      <c r="E130" s="36"/>
      <c r="F130" s="36"/>
      <c r="G130" s="36"/>
      <c r="H130" s="36"/>
      <c r="I130" s="36"/>
      <c r="J130" s="165">
        <f>BK130</f>
        <v>0</v>
      </c>
      <c r="K130" s="36"/>
      <c r="L130" s="39"/>
      <c r="M130" s="78"/>
      <c r="N130" s="166"/>
      <c r="O130" s="79"/>
      <c r="P130" s="167">
        <f>P131+P153+P207</f>
        <v>0</v>
      </c>
      <c r="Q130" s="79"/>
      <c r="R130" s="167">
        <f>R131+R153+R207</f>
        <v>0</v>
      </c>
      <c r="S130" s="79"/>
      <c r="T130" s="168">
        <f>T131+T153+T207</f>
        <v>42.851130019999999</v>
      </c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T130" s="17" t="s">
        <v>75</v>
      </c>
      <c r="AU130" s="17" t="s">
        <v>98</v>
      </c>
      <c r="BK130" s="169">
        <f>BK131+BK153+BK207</f>
        <v>0</v>
      </c>
    </row>
    <row r="131" spans="1:65" s="12" customFormat="1" ht="25.9" customHeight="1">
      <c r="B131" s="170"/>
      <c r="C131" s="171"/>
      <c r="D131" s="172" t="s">
        <v>75</v>
      </c>
      <c r="E131" s="173" t="s">
        <v>126</v>
      </c>
      <c r="F131" s="173" t="s">
        <v>127</v>
      </c>
      <c r="G131" s="171"/>
      <c r="H131" s="171"/>
      <c r="I131" s="174"/>
      <c r="J131" s="175">
        <f>BK131</f>
        <v>0</v>
      </c>
      <c r="K131" s="171"/>
      <c r="L131" s="176"/>
      <c r="M131" s="177"/>
      <c r="N131" s="178"/>
      <c r="O131" s="178"/>
      <c r="P131" s="179">
        <f>P132+P144</f>
        <v>0</v>
      </c>
      <c r="Q131" s="178"/>
      <c r="R131" s="179">
        <f>R132+R144</f>
        <v>0</v>
      </c>
      <c r="S131" s="178"/>
      <c r="T131" s="180">
        <f>T132+T144</f>
        <v>23.936628000000006</v>
      </c>
      <c r="AR131" s="181" t="s">
        <v>84</v>
      </c>
      <c r="AT131" s="182" t="s">
        <v>75</v>
      </c>
      <c r="AU131" s="182" t="s">
        <v>76</v>
      </c>
      <c r="AY131" s="181" t="s">
        <v>128</v>
      </c>
      <c r="BK131" s="183">
        <f>BK132+BK144</f>
        <v>0</v>
      </c>
    </row>
    <row r="132" spans="1:65" s="12" customFormat="1" ht="22.9" customHeight="1">
      <c r="B132" s="170"/>
      <c r="C132" s="171"/>
      <c r="D132" s="172" t="s">
        <v>75</v>
      </c>
      <c r="E132" s="184" t="s">
        <v>129</v>
      </c>
      <c r="F132" s="184" t="s">
        <v>130</v>
      </c>
      <c r="G132" s="171"/>
      <c r="H132" s="171"/>
      <c r="I132" s="174"/>
      <c r="J132" s="185">
        <f>BK132</f>
        <v>0</v>
      </c>
      <c r="K132" s="171"/>
      <c r="L132" s="176"/>
      <c r="M132" s="177"/>
      <c r="N132" s="178"/>
      <c r="O132" s="178"/>
      <c r="P132" s="179">
        <f>SUM(P133:P143)</f>
        <v>0</v>
      </c>
      <c r="Q132" s="178"/>
      <c r="R132" s="179">
        <f>SUM(R133:R143)</f>
        <v>0</v>
      </c>
      <c r="S132" s="178"/>
      <c r="T132" s="180">
        <f>SUM(T133:T143)</f>
        <v>23.936628000000006</v>
      </c>
      <c r="AR132" s="181" t="s">
        <v>84</v>
      </c>
      <c r="AT132" s="182" t="s">
        <v>75</v>
      </c>
      <c r="AU132" s="182" t="s">
        <v>84</v>
      </c>
      <c r="AY132" s="181" t="s">
        <v>128</v>
      </c>
      <c r="BK132" s="183">
        <f>SUM(BK133:BK143)</f>
        <v>0</v>
      </c>
    </row>
    <row r="133" spans="1:65" s="2" customFormat="1" ht="16.5" customHeight="1">
      <c r="A133" s="34"/>
      <c r="B133" s="35"/>
      <c r="C133" s="186" t="s">
        <v>84</v>
      </c>
      <c r="D133" s="186" t="s">
        <v>131</v>
      </c>
      <c r="E133" s="187" t="s">
        <v>132</v>
      </c>
      <c r="F133" s="188" t="s">
        <v>133</v>
      </c>
      <c r="G133" s="189" t="s">
        <v>134</v>
      </c>
      <c r="H133" s="190">
        <v>14.762</v>
      </c>
      <c r="I133" s="191"/>
      <c r="J133" s="192">
        <f>ROUND(I133*H133,2)</f>
        <v>0</v>
      </c>
      <c r="K133" s="188" t="s">
        <v>135</v>
      </c>
      <c r="L133" s="39"/>
      <c r="M133" s="193" t="s">
        <v>1</v>
      </c>
      <c r="N133" s="194" t="s">
        <v>41</v>
      </c>
      <c r="O133" s="71"/>
      <c r="P133" s="195">
        <f>O133*H133</f>
        <v>0</v>
      </c>
      <c r="Q133" s="195">
        <v>0</v>
      </c>
      <c r="R133" s="195">
        <f>Q133*H133</f>
        <v>0</v>
      </c>
      <c r="S133" s="195">
        <v>1.5940000000000001</v>
      </c>
      <c r="T133" s="196">
        <f>S133*H133</f>
        <v>23.530628000000004</v>
      </c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R133" s="197" t="s">
        <v>136</v>
      </c>
      <c r="AT133" s="197" t="s">
        <v>131</v>
      </c>
      <c r="AU133" s="197" t="s">
        <v>86</v>
      </c>
      <c r="AY133" s="17" t="s">
        <v>128</v>
      </c>
      <c r="BE133" s="198">
        <f>IF(N133="základní",J133,0)</f>
        <v>0</v>
      </c>
      <c r="BF133" s="198">
        <f>IF(N133="snížená",J133,0)</f>
        <v>0</v>
      </c>
      <c r="BG133" s="198">
        <f>IF(N133="zákl. přenesená",J133,0)</f>
        <v>0</v>
      </c>
      <c r="BH133" s="198">
        <f>IF(N133="sníž. přenesená",J133,0)</f>
        <v>0</v>
      </c>
      <c r="BI133" s="198">
        <f>IF(N133="nulová",J133,0)</f>
        <v>0</v>
      </c>
      <c r="BJ133" s="17" t="s">
        <v>84</v>
      </c>
      <c r="BK133" s="198">
        <f>ROUND(I133*H133,2)</f>
        <v>0</v>
      </c>
      <c r="BL133" s="17" t="s">
        <v>136</v>
      </c>
      <c r="BM133" s="197" t="s">
        <v>137</v>
      </c>
    </row>
    <row r="134" spans="1:65" s="13" customFormat="1" ht="11.25">
      <c r="B134" s="199"/>
      <c r="C134" s="200"/>
      <c r="D134" s="201" t="s">
        <v>138</v>
      </c>
      <c r="E134" s="202" t="s">
        <v>1</v>
      </c>
      <c r="F134" s="203" t="s">
        <v>139</v>
      </c>
      <c r="G134" s="200"/>
      <c r="H134" s="202" t="s">
        <v>1</v>
      </c>
      <c r="I134" s="204"/>
      <c r="J134" s="200"/>
      <c r="K134" s="200"/>
      <c r="L134" s="205"/>
      <c r="M134" s="206"/>
      <c r="N134" s="207"/>
      <c r="O134" s="207"/>
      <c r="P134" s="207"/>
      <c r="Q134" s="207"/>
      <c r="R134" s="207"/>
      <c r="S134" s="207"/>
      <c r="T134" s="208"/>
      <c r="AT134" s="209" t="s">
        <v>138</v>
      </c>
      <c r="AU134" s="209" t="s">
        <v>86</v>
      </c>
      <c r="AV134" s="13" t="s">
        <v>84</v>
      </c>
      <c r="AW134" s="13" t="s">
        <v>33</v>
      </c>
      <c r="AX134" s="13" t="s">
        <v>76</v>
      </c>
      <c r="AY134" s="209" t="s">
        <v>128</v>
      </c>
    </row>
    <row r="135" spans="1:65" s="14" customFormat="1" ht="11.25">
      <c r="B135" s="210"/>
      <c r="C135" s="211"/>
      <c r="D135" s="201" t="s">
        <v>138</v>
      </c>
      <c r="E135" s="212" t="s">
        <v>1</v>
      </c>
      <c r="F135" s="213" t="s">
        <v>140</v>
      </c>
      <c r="G135" s="211"/>
      <c r="H135" s="214">
        <v>6.8613600000000003</v>
      </c>
      <c r="I135" s="215"/>
      <c r="J135" s="211"/>
      <c r="K135" s="211"/>
      <c r="L135" s="216"/>
      <c r="M135" s="217"/>
      <c r="N135" s="218"/>
      <c r="O135" s="218"/>
      <c r="P135" s="218"/>
      <c r="Q135" s="218"/>
      <c r="R135" s="218"/>
      <c r="S135" s="218"/>
      <c r="T135" s="219"/>
      <c r="AT135" s="220" t="s">
        <v>138</v>
      </c>
      <c r="AU135" s="220" t="s">
        <v>86</v>
      </c>
      <c r="AV135" s="14" t="s">
        <v>86</v>
      </c>
      <c r="AW135" s="14" t="s">
        <v>33</v>
      </c>
      <c r="AX135" s="14" t="s">
        <v>76</v>
      </c>
      <c r="AY135" s="220" t="s">
        <v>128</v>
      </c>
    </row>
    <row r="136" spans="1:65" s="14" customFormat="1" ht="11.25">
      <c r="B136" s="210"/>
      <c r="C136" s="211"/>
      <c r="D136" s="201" t="s">
        <v>138</v>
      </c>
      <c r="E136" s="212" t="s">
        <v>1</v>
      </c>
      <c r="F136" s="213" t="s">
        <v>141</v>
      </c>
      <c r="G136" s="211"/>
      <c r="H136" s="214">
        <v>5.4059200000000001</v>
      </c>
      <c r="I136" s="215"/>
      <c r="J136" s="211"/>
      <c r="K136" s="211"/>
      <c r="L136" s="216"/>
      <c r="M136" s="217"/>
      <c r="N136" s="218"/>
      <c r="O136" s="218"/>
      <c r="P136" s="218"/>
      <c r="Q136" s="218"/>
      <c r="R136" s="218"/>
      <c r="S136" s="218"/>
      <c r="T136" s="219"/>
      <c r="AT136" s="220" t="s">
        <v>138</v>
      </c>
      <c r="AU136" s="220" t="s">
        <v>86</v>
      </c>
      <c r="AV136" s="14" t="s">
        <v>86</v>
      </c>
      <c r="AW136" s="14" t="s">
        <v>33</v>
      </c>
      <c r="AX136" s="14" t="s">
        <v>76</v>
      </c>
      <c r="AY136" s="220" t="s">
        <v>128</v>
      </c>
    </row>
    <row r="137" spans="1:65" s="14" customFormat="1" ht="11.25">
      <c r="B137" s="210"/>
      <c r="C137" s="211"/>
      <c r="D137" s="201" t="s">
        <v>138</v>
      </c>
      <c r="E137" s="212" t="s">
        <v>1</v>
      </c>
      <c r="F137" s="213" t="s">
        <v>142</v>
      </c>
      <c r="G137" s="211"/>
      <c r="H137" s="214">
        <v>2.4950399999999999</v>
      </c>
      <c r="I137" s="215"/>
      <c r="J137" s="211"/>
      <c r="K137" s="211"/>
      <c r="L137" s="216"/>
      <c r="M137" s="217"/>
      <c r="N137" s="218"/>
      <c r="O137" s="218"/>
      <c r="P137" s="218"/>
      <c r="Q137" s="218"/>
      <c r="R137" s="218"/>
      <c r="S137" s="218"/>
      <c r="T137" s="219"/>
      <c r="AT137" s="220" t="s">
        <v>138</v>
      </c>
      <c r="AU137" s="220" t="s">
        <v>86</v>
      </c>
      <c r="AV137" s="14" t="s">
        <v>86</v>
      </c>
      <c r="AW137" s="14" t="s">
        <v>33</v>
      </c>
      <c r="AX137" s="14" t="s">
        <v>76</v>
      </c>
      <c r="AY137" s="220" t="s">
        <v>128</v>
      </c>
    </row>
    <row r="138" spans="1:65" s="15" customFormat="1" ht="11.25">
      <c r="B138" s="221"/>
      <c r="C138" s="222"/>
      <c r="D138" s="201" t="s">
        <v>138</v>
      </c>
      <c r="E138" s="223" t="s">
        <v>1</v>
      </c>
      <c r="F138" s="224" t="s">
        <v>143</v>
      </c>
      <c r="G138" s="222"/>
      <c r="H138" s="225">
        <v>14.762320000000001</v>
      </c>
      <c r="I138" s="226"/>
      <c r="J138" s="222"/>
      <c r="K138" s="222"/>
      <c r="L138" s="227"/>
      <c r="M138" s="228"/>
      <c r="N138" s="229"/>
      <c r="O138" s="229"/>
      <c r="P138" s="229"/>
      <c r="Q138" s="229"/>
      <c r="R138" s="229"/>
      <c r="S138" s="229"/>
      <c r="T138" s="230"/>
      <c r="AT138" s="231" t="s">
        <v>138</v>
      </c>
      <c r="AU138" s="231" t="s">
        <v>86</v>
      </c>
      <c r="AV138" s="15" t="s">
        <v>136</v>
      </c>
      <c r="AW138" s="15" t="s">
        <v>33</v>
      </c>
      <c r="AX138" s="15" t="s">
        <v>84</v>
      </c>
      <c r="AY138" s="231" t="s">
        <v>128</v>
      </c>
    </row>
    <row r="139" spans="1:65" s="2" customFormat="1" ht="16.5" customHeight="1">
      <c r="A139" s="34"/>
      <c r="B139" s="35"/>
      <c r="C139" s="186" t="s">
        <v>86</v>
      </c>
      <c r="D139" s="186" t="s">
        <v>131</v>
      </c>
      <c r="E139" s="187" t="s">
        <v>144</v>
      </c>
      <c r="F139" s="188" t="s">
        <v>145</v>
      </c>
      <c r="G139" s="189" t="s">
        <v>146</v>
      </c>
      <c r="H139" s="190">
        <v>1</v>
      </c>
      <c r="I139" s="191"/>
      <c r="J139" s="192">
        <f>ROUND(I139*H139,2)</f>
        <v>0</v>
      </c>
      <c r="K139" s="188" t="s">
        <v>147</v>
      </c>
      <c r="L139" s="39"/>
      <c r="M139" s="193" t="s">
        <v>1</v>
      </c>
      <c r="N139" s="194" t="s">
        <v>41</v>
      </c>
      <c r="O139" s="71"/>
      <c r="P139" s="195">
        <f>O139*H139</f>
        <v>0</v>
      </c>
      <c r="Q139" s="195">
        <v>0</v>
      </c>
      <c r="R139" s="195">
        <f>Q139*H139</f>
        <v>0</v>
      </c>
      <c r="S139" s="195">
        <v>0.05</v>
      </c>
      <c r="T139" s="196">
        <f>S139*H139</f>
        <v>0.05</v>
      </c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R139" s="197" t="s">
        <v>136</v>
      </c>
      <c r="AT139" s="197" t="s">
        <v>131</v>
      </c>
      <c r="AU139" s="197" t="s">
        <v>86</v>
      </c>
      <c r="AY139" s="17" t="s">
        <v>128</v>
      </c>
      <c r="BE139" s="198">
        <f>IF(N139="základní",J139,0)</f>
        <v>0</v>
      </c>
      <c r="BF139" s="198">
        <f>IF(N139="snížená",J139,0)</f>
        <v>0</v>
      </c>
      <c r="BG139" s="198">
        <f>IF(N139="zákl. přenesená",J139,0)</f>
        <v>0</v>
      </c>
      <c r="BH139" s="198">
        <f>IF(N139="sníž. přenesená",J139,0)</f>
        <v>0</v>
      </c>
      <c r="BI139" s="198">
        <f>IF(N139="nulová",J139,0)</f>
        <v>0</v>
      </c>
      <c r="BJ139" s="17" t="s">
        <v>84</v>
      </c>
      <c r="BK139" s="198">
        <f>ROUND(I139*H139,2)</f>
        <v>0</v>
      </c>
      <c r="BL139" s="17" t="s">
        <v>136</v>
      </c>
      <c r="BM139" s="197" t="s">
        <v>148</v>
      </c>
    </row>
    <row r="140" spans="1:65" s="2" customFormat="1" ht="16.5" customHeight="1">
      <c r="A140" s="34"/>
      <c r="B140" s="35"/>
      <c r="C140" s="186" t="s">
        <v>149</v>
      </c>
      <c r="D140" s="186" t="s">
        <v>131</v>
      </c>
      <c r="E140" s="187" t="s">
        <v>150</v>
      </c>
      <c r="F140" s="188" t="s">
        <v>151</v>
      </c>
      <c r="G140" s="189" t="s">
        <v>146</v>
      </c>
      <c r="H140" s="190">
        <v>1</v>
      </c>
      <c r="I140" s="191"/>
      <c r="J140" s="192">
        <f>ROUND(I140*H140,2)</f>
        <v>0</v>
      </c>
      <c r="K140" s="188" t="s">
        <v>147</v>
      </c>
      <c r="L140" s="39"/>
      <c r="M140" s="193" t="s">
        <v>1</v>
      </c>
      <c r="N140" s="194" t="s">
        <v>41</v>
      </c>
      <c r="O140" s="71"/>
      <c r="P140" s="195">
        <f>O140*H140</f>
        <v>0</v>
      </c>
      <c r="Q140" s="195">
        <v>0</v>
      </c>
      <c r="R140" s="195">
        <f>Q140*H140</f>
        <v>0</v>
      </c>
      <c r="S140" s="195">
        <v>0.05</v>
      </c>
      <c r="T140" s="196">
        <f>S140*H140</f>
        <v>0.05</v>
      </c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R140" s="197" t="s">
        <v>136</v>
      </c>
      <c r="AT140" s="197" t="s">
        <v>131</v>
      </c>
      <c r="AU140" s="197" t="s">
        <v>86</v>
      </c>
      <c r="AY140" s="17" t="s">
        <v>128</v>
      </c>
      <c r="BE140" s="198">
        <f>IF(N140="základní",J140,0)</f>
        <v>0</v>
      </c>
      <c r="BF140" s="198">
        <f>IF(N140="snížená",J140,0)</f>
        <v>0</v>
      </c>
      <c r="BG140" s="198">
        <f>IF(N140="zákl. přenesená",J140,0)</f>
        <v>0</v>
      </c>
      <c r="BH140" s="198">
        <f>IF(N140="sníž. přenesená",J140,0)</f>
        <v>0</v>
      </c>
      <c r="BI140" s="198">
        <f>IF(N140="nulová",J140,0)</f>
        <v>0</v>
      </c>
      <c r="BJ140" s="17" t="s">
        <v>84</v>
      </c>
      <c r="BK140" s="198">
        <f>ROUND(I140*H140,2)</f>
        <v>0</v>
      </c>
      <c r="BL140" s="17" t="s">
        <v>136</v>
      </c>
      <c r="BM140" s="197" t="s">
        <v>152</v>
      </c>
    </row>
    <row r="141" spans="1:65" s="2" customFormat="1" ht="16.5" customHeight="1">
      <c r="A141" s="34"/>
      <c r="B141" s="35"/>
      <c r="C141" s="186" t="s">
        <v>136</v>
      </c>
      <c r="D141" s="186" t="s">
        <v>131</v>
      </c>
      <c r="E141" s="187" t="s">
        <v>153</v>
      </c>
      <c r="F141" s="188" t="s">
        <v>154</v>
      </c>
      <c r="G141" s="189" t="s">
        <v>155</v>
      </c>
      <c r="H141" s="190">
        <v>1</v>
      </c>
      <c r="I141" s="191"/>
      <c r="J141" s="192">
        <f>ROUND(I141*H141,2)</f>
        <v>0</v>
      </c>
      <c r="K141" s="188" t="s">
        <v>147</v>
      </c>
      <c r="L141" s="39"/>
      <c r="M141" s="193" t="s">
        <v>1</v>
      </c>
      <c r="N141" s="194" t="s">
        <v>41</v>
      </c>
      <c r="O141" s="71"/>
      <c r="P141" s="195">
        <f>O141*H141</f>
        <v>0</v>
      </c>
      <c r="Q141" s="195">
        <v>0</v>
      </c>
      <c r="R141" s="195">
        <f>Q141*H141</f>
        <v>0</v>
      </c>
      <c r="S141" s="195">
        <v>0.3</v>
      </c>
      <c r="T141" s="196">
        <f>S141*H141</f>
        <v>0.3</v>
      </c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R141" s="197" t="s">
        <v>136</v>
      </c>
      <c r="AT141" s="197" t="s">
        <v>131</v>
      </c>
      <c r="AU141" s="197" t="s">
        <v>86</v>
      </c>
      <c r="AY141" s="17" t="s">
        <v>128</v>
      </c>
      <c r="BE141" s="198">
        <f>IF(N141="základní",J141,0)</f>
        <v>0</v>
      </c>
      <c r="BF141" s="198">
        <f>IF(N141="snížená",J141,0)</f>
        <v>0</v>
      </c>
      <c r="BG141" s="198">
        <f>IF(N141="zákl. přenesená",J141,0)</f>
        <v>0</v>
      </c>
      <c r="BH141" s="198">
        <f>IF(N141="sníž. přenesená",J141,0)</f>
        <v>0</v>
      </c>
      <c r="BI141" s="198">
        <f>IF(N141="nulová",J141,0)</f>
        <v>0</v>
      </c>
      <c r="BJ141" s="17" t="s">
        <v>84</v>
      </c>
      <c r="BK141" s="198">
        <f>ROUND(I141*H141,2)</f>
        <v>0</v>
      </c>
      <c r="BL141" s="17" t="s">
        <v>136</v>
      </c>
      <c r="BM141" s="197" t="s">
        <v>156</v>
      </c>
    </row>
    <row r="142" spans="1:65" s="2" customFormat="1" ht="16.5" customHeight="1">
      <c r="A142" s="34"/>
      <c r="B142" s="35"/>
      <c r="C142" s="186" t="s">
        <v>157</v>
      </c>
      <c r="D142" s="186" t="s">
        <v>131</v>
      </c>
      <c r="E142" s="187" t="s">
        <v>158</v>
      </c>
      <c r="F142" s="188" t="s">
        <v>159</v>
      </c>
      <c r="G142" s="189" t="s">
        <v>155</v>
      </c>
      <c r="H142" s="190">
        <v>1</v>
      </c>
      <c r="I142" s="191"/>
      <c r="J142" s="192">
        <f>ROUND(I142*H142,2)</f>
        <v>0</v>
      </c>
      <c r="K142" s="188" t="s">
        <v>147</v>
      </c>
      <c r="L142" s="39"/>
      <c r="M142" s="193" t="s">
        <v>1</v>
      </c>
      <c r="N142" s="194" t="s">
        <v>41</v>
      </c>
      <c r="O142" s="71"/>
      <c r="P142" s="195">
        <f>O142*H142</f>
        <v>0</v>
      </c>
      <c r="Q142" s="195">
        <v>0</v>
      </c>
      <c r="R142" s="195">
        <f>Q142*H142</f>
        <v>0</v>
      </c>
      <c r="S142" s="195">
        <v>0</v>
      </c>
      <c r="T142" s="196">
        <f>S142*H142</f>
        <v>0</v>
      </c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R142" s="197" t="s">
        <v>136</v>
      </c>
      <c r="AT142" s="197" t="s">
        <v>131</v>
      </c>
      <c r="AU142" s="197" t="s">
        <v>86</v>
      </c>
      <c r="AY142" s="17" t="s">
        <v>128</v>
      </c>
      <c r="BE142" s="198">
        <f>IF(N142="základní",J142,0)</f>
        <v>0</v>
      </c>
      <c r="BF142" s="198">
        <f>IF(N142="snížená",J142,0)</f>
        <v>0</v>
      </c>
      <c r="BG142" s="198">
        <f>IF(N142="zákl. přenesená",J142,0)</f>
        <v>0</v>
      </c>
      <c r="BH142" s="198">
        <f>IF(N142="sníž. přenesená",J142,0)</f>
        <v>0</v>
      </c>
      <c r="BI142" s="198">
        <f>IF(N142="nulová",J142,0)</f>
        <v>0</v>
      </c>
      <c r="BJ142" s="17" t="s">
        <v>84</v>
      </c>
      <c r="BK142" s="198">
        <f>ROUND(I142*H142,2)</f>
        <v>0</v>
      </c>
      <c r="BL142" s="17" t="s">
        <v>136</v>
      </c>
      <c r="BM142" s="197" t="s">
        <v>160</v>
      </c>
    </row>
    <row r="143" spans="1:65" s="2" customFormat="1" ht="16.5" customHeight="1">
      <c r="A143" s="34"/>
      <c r="B143" s="35"/>
      <c r="C143" s="186" t="s">
        <v>161</v>
      </c>
      <c r="D143" s="186" t="s">
        <v>131</v>
      </c>
      <c r="E143" s="187" t="s">
        <v>162</v>
      </c>
      <c r="F143" s="188" t="s">
        <v>163</v>
      </c>
      <c r="G143" s="189" t="s">
        <v>146</v>
      </c>
      <c r="H143" s="190">
        <v>6</v>
      </c>
      <c r="I143" s="191"/>
      <c r="J143" s="192">
        <f>ROUND(I143*H143,2)</f>
        <v>0</v>
      </c>
      <c r="K143" s="188" t="s">
        <v>147</v>
      </c>
      <c r="L143" s="39"/>
      <c r="M143" s="193" t="s">
        <v>1</v>
      </c>
      <c r="N143" s="194" t="s">
        <v>41</v>
      </c>
      <c r="O143" s="71"/>
      <c r="P143" s="195">
        <f>O143*H143</f>
        <v>0</v>
      </c>
      <c r="Q143" s="195">
        <v>0</v>
      </c>
      <c r="R143" s="195">
        <f>Q143*H143</f>
        <v>0</v>
      </c>
      <c r="S143" s="195">
        <v>1E-3</v>
      </c>
      <c r="T143" s="196">
        <f>S143*H143</f>
        <v>6.0000000000000001E-3</v>
      </c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R143" s="197" t="s">
        <v>136</v>
      </c>
      <c r="AT143" s="197" t="s">
        <v>131</v>
      </c>
      <c r="AU143" s="197" t="s">
        <v>86</v>
      </c>
      <c r="AY143" s="17" t="s">
        <v>128</v>
      </c>
      <c r="BE143" s="198">
        <f>IF(N143="základní",J143,0)</f>
        <v>0</v>
      </c>
      <c r="BF143" s="198">
        <f>IF(N143="snížená",J143,0)</f>
        <v>0</v>
      </c>
      <c r="BG143" s="198">
        <f>IF(N143="zákl. přenesená",J143,0)</f>
        <v>0</v>
      </c>
      <c r="BH143" s="198">
        <f>IF(N143="sníž. přenesená",J143,0)</f>
        <v>0</v>
      </c>
      <c r="BI143" s="198">
        <f>IF(N143="nulová",J143,0)</f>
        <v>0</v>
      </c>
      <c r="BJ143" s="17" t="s">
        <v>84</v>
      </c>
      <c r="BK143" s="198">
        <f>ROUND(I143*H143,2)</f>
        <v>0</v>
      </c>
      <c r="BL143" s="17" t="s">
        <v>136</v>
      </c>
      <c r="BM143" s="197" t="s">
        <v>164</v>
      </c>
    </row>
    <row r="144" spans="1:65" s="12" customFormat="1" ht="22.9" customHeight="1">
      <c r="B144" s="170"/>
      <c r="C144" s="171"/>
      <c r="D144" s="172" t="s">
        <v>75</v>
      </c>
      <c r="E144" s="184" t="s">
        <v>165</v>
      </c>
      <c r="F144" s="184" t="s">
        <v>166</v>
      </c>
      <c r="G144" s="171"/>
      <c r="H144" s="171"/>
      <c r="I144" s="174"/>
      <c r="J144" s="185">
        <f>BK144</f>
        <v>0</v>
      </c>
      <c r="K144" s="171"/>
      <c r="L144" s="176"/>
      <c r="M144" s="177"/>
      <c r="N144" s="178"/>
      <c r="O144" s="178"/>
      <c r="P144" s="179">
        <f>SUM(P145:P152)</f>
        <v>0</v>
      </c>
      <c r="Q144" s="178"/>
      <c r="R144" s="179">
        <f>SUM(R145:R152)</f>
        <v>0</v>
      </c>
      <c r="S144" s="178"/>
      <c r="T144" s="180">
        <f>SUM(T145:T152)</f>
        <v>0</v>
      </c>
      <c r="AR144" s="181" t="s">
        <v>84</v>
      </c>
      <c r="AT144" s="182" t="s">
        <v>75</v>
      </c>
      <c r="AU144" s="182" t="s">
        <v>84</v>
      </c>
      <c r="AY144" s="181" t="s">
        <v>128</v>
      </c>
      <c r="BK144" s="183">
        <f>SUM(BK145:BK152)</f>
        <v>0</v>
      </c>
    </row>
    <row r="145" spans="1:65" s="2" customFormat="1" ht="16.5" customHeight="1">
      <c r="A145" s="34"/>
      <c r="B145" s="35"/>
      <c r="C145" s="186" t="s">
        <v>167</v>
      </c>
      <c r="D145" s="186" t="s">
        <v>131</v>
      </c>
      <c r="E145" s="187" t="s">
        <v>168</v>
      </c>
      <c r="F145" s="188" t="s">
        <v>169</v>
      </c>
      <c r="G145" s="189" t="s">
        <v>170</v>
      </c>
      <c r="H145" s="190">
        <v>42.850999999999999</v>
      </c>
      <c r="I145" s="191"/>
      <c r="J145" s="192">
        <f>ROUND(I145*H145,2)</f>
        <v>0</v>
      </c>
      <c r="K145" s="188" t="s">
        <v>135</v>
      </c>
      <c r="L145" s="39"/>
      <c r="M145" s="193" t="s">
        <v>1</v>
      </c>
      <c r="N145" s="194" t="s">
        <v>41</v>
      </c>
      <c r="O145" s="71"/>
      <c r="P145" s="195">
        <f>O145*H145</f>
        <v>0</v>
      </c>
      <c r="Q145" s="195">
        <v>0</v>
      </c>
      <c r="R145" s="195">
        <f>Q145*H145</f>
        <v>0</v>
      </c>
      <c r="S145" s="195">
        <v>0</v>
      </c>
      <c r="T145" s="196">
        <f>S145*H145</f>
        <v>0</v>
      </c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R145" s="197" t="s">
        <v>136</v>
      </c>
      <c r="AT145" s="197" t="s">
        <v>131</v>
      </c>
      <c r="AU145" s="197" t="s">
        <v>86</v>
      </c>
      <c r="AY145" s="17" t="s">
        <v>128</v>
      </c>
      <c r="BE145" s="198">
        <f>IF(N145="základní",J145,0)</f>
        <v>0</v>
      </c>
      <c r="BF145" s="198">
        <f>IF(N145="snížená",J145,0)</f>
        <v>0</v>
      </c>
      <c r="BG145" s="198">
        <f>IF(N145="zákl. přenesená",J145,0)</f>
        <v>0</v>
      </c>
      <c r="BH145" s="198">
        <f>IF(N145="sníž. přenesená",J145,0)</f>
        <v>0</v>
      </c>
      <c r="BI145" s="198">
        <f>IF(N145="nulová",J145,0)</f>
        <v>0</v>
      </c>
      <c r="BJ145" s="17" t="s">
        <v>84</v>
      </c>
      <c r="BK145" s="198">
        <f>ROUND(I145*H145,2)</f>
        <v>0</v>
      </c>
      <c r="BL145" s="17" t="s">
        <v>136</v>
      </c>
      <c r="BM145" s="197" t="s">
        <v>171</v>
      </c>
    </row>
    <row r="146" spans="1:65" s="2" customFormat="1" ht="16.5" customHeight="1">
      <c r="A146" s="34"/>
      <c r="B146" s="35"/>
      <c r="C146" s="186" t="s">
        <v>172</v>
      </c>
      <c r="D146" s="186" t="s">
        <v>131</v>
      </c>
      <c r="E146" s="187" t="s">
        <v>173</v>
      </c>
      <c r="F146" s="188" t="s">
        <v>174</v>
      </c>
      <c r="G146" s="189" t="s">
        <v>170</v>
      </c>
      <c r="H146" s="190">
        <v>42.850999999999999</v>
      </c>
      <c r="I146" s="191"/>
      <c r="J146" s="192">
        <f>ROUND(I146*H146,2)</f>
        <v>0</v>
      </c>
      <c r="K146" s="188" t="s">
        <v>135</v>
      </c>
      <c r="L146" s="39"/>
      <c r="M146" s="193" t="s">
        <v>1</v>
      </c>
      <c r="N146" s="194" t="s">
        <v>41</v>
      </c>
      <c r="O146" s="71"/>
      <c r="P146" s="195">
        <f>O146*H146</f>
        <v>0</v>
      </c>
      <c r="Q146" s="195">
        <v>0</v>
      </c>
      <c r="R146" s="195">
        <f>Q146*H146</f>
        <v>0</v>
      </c>
      <c r="S146" s="195">
        <v>0</v>
      </c>
      <c r="T146" s="196">
        <f>S146*H146</f>
        <v>0</v>
      </c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R146" s="197" t="s">
        <v>136</v>
      </c>
      <c r="AT146" s="197" t="s">
        <v>131</v>
      </c>
      <c r="AU146" s="197" t="s">
        <v>86</v>
      </c>
      <c r="AY146" s="17" t="s">
        <v>128</v>
      </c>
      <c r="BE146" s="198">
        <f>IF(N146="základní",J146,0)</f>
        <v>0</v>
      </c>
      <c r="BF146" s="198">
        <f>IF(N146="snížená",J146,0)</f>
        <v>0</v>
      </c>
      <c r="BG146" s="198">
        <f>IF(N146="zákl. přenesená",J146,0)</f>
        <v>0</v>
      </c>
      <c r="BH146" s="198">
        <f>IF(N146="sníž. přenesená",J146,0)</f>
        <v>0</v>
      </c>
      <c r="BI146" s="198">
        <f>IF(N146="nulová",J146,0)</f>
        <v>0</v>
      </c>
      <c r="BJ146" s="17" t="s">
        <v>84</v>
      </c>
      <c r="BK146" s="198">
        <f>ROUND(I146*H146,2)</f>
        <v>0</v>
      </c>
      <c r="BL146" s="17" t="s">
        <v>136</v>
      </c>
      <c r="BM146" s="197" t="s">
        <v>175</v>
      </c>
    </row>
    <row r="147" spans="1:65" s="2" customFormat="1" ht="16.5" customHeight="1">
      <c r="A147" s="34"/>
      <c r="B147" s="35"/>
      <c r="C147" s="186" t="s">
        <v>129</v>
      </c>
      <c r="D147" s="186" t="s">
        <v>131</v>
      </c>
      <c r="E147" s="187" t="s">
        <v>176</v>
      </c>
      <c r="F147" s="188" t="s">
        <v>177</v>
      </c>
      <c r="G147" s="189" t="s">
        <v>170</v>
      </c>
      <c r="H147" s="190">
        <v>814.16899999999998</v>
      </c>
      <c r="I147" s="191"/>
      <c r="J147" s="192">
        <f>ROUND(I147*H147,2)</f>
        <v>0</v>
      </c>
      <c r="K147" s="188" t="s">
        <v>135</v>
      </c>
      <c r="L147" s="39"/>
      <c r="M147" s="193" t="s">
        <v>1</v>
      </c>
      <c r="N147" s="194" t="s">
        <v>41</v>
      </c>
      <c r="O147" s="71"/>
      <c r="P147" s="195">
        <f>O147*H147</f>
        <v>0</v>
      </c>
      <c r="Q147" s="195">
        <v>0</v>
      </c>
      <c r="R147" s="195">
        <f>Q147*H147</f>
        <v>0</v>
      </c>
      <c r="S147" s="195">
        <v>0</v>
      </c>
      <c r="T147" s="196">
        <f>S147*H147</f>
        <v>0</v>
      </c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R147" s="197" t="s">
        <v>136</v>
      </c>
      <c r="AT147" s="197" t="s">
        <v>131</v>
      </c>
      <c r="AU147" s="197" t="s">
        <v>86</v>
      </c>
      <c r="AY147" s="17" t="s">
        <v>128</v>
      </c>
      <c r="BE147" s="198">
        <f>IF(N147="základní",J147,0)</f>
        <v>0</v>
      </c>
      <c r="BF147" s="198">
        <f>IF(N147="snížená",J147,0)</f>
        <v>0</v>
      </c>
      <c r="BG147" s="198">
        <f>IF(N147="zákl. přenesená",J147,0)</f>
        <v>0</v>
      </c>
      <c r="BH147" s="198">
        <f>IF(N147="sníž. přenesená",J147,0)</f>
        <v>0</v>
      </c>
      <c r="BI147" s="198">
        <f>IF(N147="nulová",J147,0)</f>
        <v>0</v>
      </c>
      <c r="BJ147" s="17" t="s">
        <v>84</v>
      </c>
      <c r="BK147" s="198">
        <f>ROUND(I147*H147,2)</f>
        <v>0</v>
      </c>
      <c r="BL147" s="17" t="s">
        <v>136</v>
      </c>
      <c r="BM147" s="197" t="s">
        <v>178</v>
      </c>
    </row>
    <row r="148" spans="1:65" s="14" customFormat="1" ht="11.25">
      <c r="B148" s="210"/>
      <c r="C148" s="211"/>
      <c r="D148" s="201" t="s">
        <v>138</v>
      </c>
      <c r="E148" s="212" t="s">
        <v>1</v>
      </c>
      <c r="F148" s="213" t="s">
        <v>179</v>
      </c>
      <c r="G148" s="211"/>
      <c r="H148" s="214">
        <v>814.16899999999998</v>
      </c>
      <c r="I148" s="215"/>
      <c r="J148" s="211"/>
      <c r="K148" s="211"/>
      <c r="L148" s="216"/>
      <c r="M148" s="217"/>
      <c r="N148" s="218"/>
      <c r="O148" s="218"/>
      <c r="P148" s="218"/>
      <c r="Q148" s="218"/>
      <c r="R148" s="218"/>
      <c r="S148" s="218"/>
      <c r="T148" s="219"/>
      <c r="AT148" s="220" t="s">
        <v>138</v>
      </c>
      <c r="AU148" s="220" t="s">
        <v>86</v>
      </c>
      <c r="AV148" s="14" t="s">
        <v>86</v>
      </c>
      <c r="AW148" s="14" t="s">
        <v>33</v>
      </c>
      <c r="AX148" s="14" t="s">
        <v>76</v>
      </c>
      <c r="AY148" s="220" t="s">
        <v>128</v>
      </c>
    </row>
    <row r="149" spans="1:65" s="15" customFormat="1" ht="11.25">
      <c r="B149" s="221"/>
      <c r="C149" s="222"/>
      <c r="D149" s="201" t="s">
        <v>138</v>
      </c>
      <c r="E149" s="223" t="s">
        <v>1</v>
      </c>
      <c r="F149" s="224" t="s">
        <v>143</v>
      </c>
      <c r="G149" s="222"/>
      <c r="H149" s="225">
        <v>814.16899999999998</v>
      </c>
      <c r="I149" s="226"/>
      <c r="J149" s="222"/>
      <c r="K149" s="222"/>
      <c r="L149" s="227"/>
      <c r="M149" s="228"/>
      <c r="N149" s="229"/>
      <c r="O149" s="229"/>
      <c r="P149" s="229"/>
      <c r="Q149" s="229"/>
      <c r="R149" s="229"/>
      <c r="S149" s="229"/>
      <c r="T149" s="230"/>
      <c r="AT149" s="231" t="s">
        <v>138</v>
      </c>
      <c r="AU149" s="231" t="s">
        <v>86</v>
      </c>
      <c r="AV149" s="15" t="s">
        <v>136</v>
      </c>
      <c r="AW149" s="15" t="s">
        <v>33</v>
      </c>
      <c r="AX149" s="15" t="s">
        <v>84</v>
      </c>
      <c r="AY149" s="231" t="s">
        <v>128</v>
      </c>
    </row>
    <row r="150" spans="1:65" s="2" customFormat="1" ht="16.5" customHeight="1">
      <c r="A150" s="34"/>
      <c r="B150" s="35"/>
      <c r="C150" s="186" t="s">
        <v>180</v>
      </c>
      <c r="D150" s="186" t="s">
        <v>131</v>
      </c>
      <c r="E150" s="187" t="s">
        <v>181</v>
      </c>
      <c r="F150" s="188" t="s">
        <v>182</v>
      </c>
      <c r="G150" s="189" t="s">
        <v>170</v>
      </c>
      <c r="H150" s="190">
        <v>42.850999999999999</v>
      </c>
      <c r="I150" s="191"/>
      <c r="J150" s="192">
        <f>ROUND(I150*H150,2)</f>
        <v>0</v>
      </c>
      <c r="K150" s="188" t="s">
        <v>147</v>
      </c>
      <c r="L150" s="39"/>
      <c r="M150" s="193" t="s">
        <v>1</v>
      </c>
      <c r="N150" s="194" t="s">
        <v>41</v>
      </c>
      <c r="O150" s="71"/>
      <c r="P150" s="195">
        <f>O150*H150</f>
        <v>0</v>
      </c>
      <c r="Q150" s="195">
        <v>0</v>
      </c>
      <c r="R150" s="195">
        <f>Q150*H150</f>
        <v>0</v>
      </c>
      <c r="S150" s="195">
        <v>0</v>
      </c>
      <c r="T150" s="196">
        <f>S150*H150</f>
        <v>0</v>
      </c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R150" s="197" t="s">
        <v>136</v>
      </c>
      <c r="AT150" s="197" t="s">
        <v>131</v>
      </c>
      <c r="AU150" s="197" t="s">
        <v>86</v>
      </c>
      <c r="AY150" s="17" t="s">
        <v>128</v>
      </c>
      <c r="BE150" s="198">
        <f>IF(N150="základní",J150,0)</f>
        <v>0</v>
      </c>
      <c r="BF150" s="198">
        <f>IF(N150="snížená",J150,0)</f>
        <v>0</v>
      </c>
      <c r="BG150" s="198">
        <f>IF(N150="zákl. přenesená",J150,0)</f>
        <v>0</v>
      </c>
      <c r="BH150" s="198">
        <f>IF(N150="sníž. přenesená",J150,0)</f>
        <v>0</v>
      </c>
      <c r="BI150" s="198">
        <f>IF(N150="nulová",J150,0)</f>
        <v>0</v>
      </c>
      <c r="BJ150" s="17" t="s">
        <v>84</v>
      </c>
      <c r="BK150" s="198">
        <f>ROUND(I150*H150,2)</f>
        <v>0</v>
      </c>
      <c r="BL150" s="17" t="s">
        <v>136</v>
      </c>
      <c r="BM150" s="197" t="s">
        <v>183</v>
      </c>
    </row>
    <row r="151" spans="1:65" s="14" customFormat="1" ht="11.25">
      <c r="B151" s="210"/>
      <c r="C151" s="211"/>
      <c r="D151" s="201" t="s">
        <v>138</v>
      </c>
      <c r="E151" s="212" t="s">
        <v>1</v>
      </c>
      <c r="F151" s="213" t="s">
        <v>184</v>
      </c>
      <c r="G151" s="211"/>
      <c r="H151" s="214">
        <v>42.850999999999999</v>
      </c>
      <c r="I151" s="215"/>
      <c r="J151" s="211"/>
      <c r="K151" s="211"/>
      <c r="L151" s="216"/>
      <c r="M151" s="217"/>
      <c r="N151" s="218"/>
      <c r="O151" s="218"/>
      <c r="P151" s="218"/>
      <c r="Q151" s="218"/>
      <c r="R151" s="218"/>
      <c r="S151" s="218"/>
      <c r="T151" s="219"/>
      <c r="AT151" s="220" t="s">
        <v>138</v>
      </c>
      <c r="AU151" s="220" t="s">
        <v>86</v>
      </c>
      <c r="AV151" s="14" t="s">
        <v>86</v>
      </c>
      <c r="AW151" s="14" t="s">
        <v>33</v>
      </c>
      <c r="AX151" s="14" t="s">
        <v>76</v>
      </c>
      <c r="AY151" s="220" t="s">
        <v>128</v>
      </c>
    </row>
    <row r="152" spans="1:65" s="15" customFormat="1" ht="11.25">
      <c r="B152" s="221"/>
      <c r="C152" s="222"/>
      <c r="D152" s="201" t="s">
        <v>138</v>
      </c>
      <c r="E152" s="223" t="s">
        <v>1</v>
      </c>
      <c r="F152" s="224" t="s">
        <v>143</v>
      </c>
      <c r="G152" s="222"/>
      <c r="H152" s="225">
        <v>42.850999999999999</v>
      </c>
      <c r="I152" s="226"/>
      <c r="J152" s="222"/>
      <c r="K152" s="222"/>
      <c r="L152" s="227"/>
      <c r="M152" s="228"/>
      <c r="N152" s="229"/>
      <c r="O152" s="229"/>
      <c r="P152" s="229"/>
      <c r="Q152" s="229"/>
      <c r="R152" s="229"/>
      <c r="S152" s="229"/>
      <c r="T152" s="230"/>
      <c r="AT152" s="231" t="s">
        <v>138</v>
      </c>
      <c r="AU152" s="231" t="s">
        <v>86</v>
      </c>
      <c r="AV152" s="15" t="s">
        <v>136</v>
      </c>
      <c r="AW152" s="15" t="s">
        <v>33</v>
      </c>
      <c r="AX152" s="15" t="s">
        <v>84</v>
      </c>
      <c r="AY152" s="231" t="s">
        <v>128</v>
      </c>
    </row>
    <row r="153" spans="1:65" s="12" customFormat="1" ht="25.9" customHeight="1">
      <c r="B153" s="170"/>
      <c r="C153" s="171"/>
      <c r="D153" s="172" t="s">
        <v>75</v>
      </c>
      <c r="E153" s="173" t="s">
        <v>185</v>
      </c>
      <c r="F153" s="173" t="s">
        <v>186</v>
      </c>
      <c r="G153" s="171"/>
      <c r="H153" s="171"/>
      <c r="I153" s="174"/>
      <c r="J153" s="175">
        <f>BK153</f>
        <v>0</v>
      </c>
      <c r="K153" s="171"/>
      <c r="L153" s="176"/>
      <c r="M153" s="177"/>
      <c r="N153" s="178"/>
      <c r="O153" s="178"/>
      <c r="P153" s="179">
        <f>P154+P167+P169+P180+P184+P197+P200+P202</f>
        <v>0</v>
      </c>
      <c r="Q153" s="178"/>
      <c r="R153" s="179">
        <f>R154+R167+R169+R180+R184+R197+R200+R202</f>
        <v>0</v>
      </c>
      <c r="S153" s="178"/>
      <c r="T153" s="180">
        <f>T154+T167+T169+T180+T184+T197+T200+T202</f>
        <v>18.914502019999997</v>
      </c>
      <c r="AR153" s="181" t="s">
        <v>86</v>
      </c>
      <c r="AT153" s="182" t="s">
        <v>75</v>
      </c>
      <c r="AU153" s="182" t="s">
        <v>76</v>
      </c>
      <c r="AY153" s="181" t="s">
        <v>128</v>
      </c>
      <c r="BK153" s="183">
        <f>BK154+BK167+BK169+BK180+BK184+BK197+BK200+BK202</f>
        <v>0</v>
      </c>
    </row>
    <row r="154" spans="1:65" s="12" customFormat="1" ht="22.9" customHeight="1">
      <c r="B154" s="170"/>
      <c r="C154" s="171"/>
      <c r="D154" s="172" t="s">
        <v>75</v>
      </c>
      <c r="E154" s="184" t="s">
        <v>187</v>
      </c>
      <c r="F154" s="184" t="s">
        <v>188</v>
      </c>
      <c r="G154" s="171"/>
      <c r="H154" s="171"/>
      <c r="I154" s="174"/>
      <c r="J154" s="185">
        <f>BK154</f>
        <v>0</v>
      </c>
      <c r="K154" s="171"/>
      <c r="L154" s="176"/>
      <c r="M154" s="177"/>
      <c r="N154" s="178"/>
      <c r="O154" s="178"/>
      <c r="P154" s="179">
        <f>SUM(P155:P166)</f>
        <v>0</v>
      </c>
      <c r="Q154" s="178"/>
      <c r="R154" s="179">
        <f>SUM(R155:R166)</f>
        <v>0</v>
      </c>
      <c r="S154" s="178"/>
      <c r="T154" s="180">
        <f>SUM(T155:T166)</f>
        <v>5.4258637600000004</v>
      </c>
      <c r="AR154" s="181" t="s">
        <v>86</v>
      </c>
      <c r="AT154" s="182" t="s">
        <v>75</v>
      </c>
      <c r="AU154" s="182" t="s">
        <v>84</v>
      </c>
      <c r="AY154" s="181" t="s">
        <v>128</v>
      </c>
      <c r="BK154" s="183">
        <f>SUM(BK155:BK166)</f>
        <v>0</v>
      </c>
    </row>
    <row r="155" spans="1:65" s="2" customFormat="1" ht="16.5" customHeight="1">
      <c r="A155" s="34"/>
      <c r="B155" s="35"/>
      <c r="C155" s="186" t="s">
        <v>189</v>
      </c>
      <c r="D155" s="186" t="s">
        <v>131</v>
      </c>
      <c r="E155" s="187" t="s">
        <v>190</v>
      </c>
      <c r="F155" s="188" t="s">
        <v>191</v>
      </c>
      <c r="G155" s="189" t="s">
        <v>192</v>
      </c>
      <c r="H155" s="190">
        <v>963.13599999999997</v>
      </c>
      <c r="I155" s="191"/>
      <c r="J155" s="192">
        <f>ROUND(I155*H155,2)</f>
        <v>0</v>
      </c>
      <c r="K155" s="188" t="s">
        <v>147</v>
      </c>
      <c r="L155" s="39"/>
      <c r="M155" s="193" t="s">
        <v>1</v>
      </c>
      <c r="N155" s="194" t="s">
        <v>41</v>
      </c>
      <c r="O155" s="71"/>
      <c r="P155" s="195">
        <f>O155*H155</f>
        <v>0</v>
      </c>
      <c r="Q155" s="195">
        <v>0</v>
      </c>
      <c r="R155" s="195">
        <f>Q155*H155</f>
        <v>0</v>
      </c>
      <c r="S155" s="195">
        <v>6.6E-4</v>
      </c>
      <c r="T155" s="196">
        <f>S155*H155</f>
        <v>0.63566975999999997</v>
      </c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R155" s="197" t="s">
        <v>193</v>
      </c>
      <c r="AT155" s="197" t="s">
        <v>131</v>
      </c>
      <c r="AU155" s="197" t="s">
        <v>86</v>
      </c>
      <c r="AY155" s="17" t="s">
        <v>128</v>
      </c>
      <c r="BE155" s="198">
        <f>IF(N155="základní",J155,0)</f>
        <v>0</v>
      </c>
      <c r="BF155" s="198">
        <f>IF(N155="snížená",J155,0)</f>
        <v>0</v>
      </c>
      <c r="BG155" s="198">
        <f>IF(N155="zákl. přenesená",J155,0)</f>
        <v>0</v>
      </c>
      <c r="BH155" s="198">
        <f>IF(N155="sníž. přenesená",J155,0)</f>
        <v>0</v>
      </c>
      <c r="BI155" s="198">
        <f>IF(N155="nulová",J155,0)</f>
        <v>0</v>
      </c>
      <c r="BJ155" s="17" t="s">
        <v>84</v>
      </c>
      <c r="BK155" s="198">
        <f>ROUND(I155*H155,2)</f>
        <v>0</v>
      </c>
      <c r="BL155" s="17" t="s">
        <v>193</v>
      </c>
      <c r="BM155" s="197" t="s">
        <v>194</v>
      </c>
    </row>
    <row r="156" spans="1:65" s="14" customFormat="1" ht="11.25">
      <c r="B156" s="210"/>
      <c r="C156" s="211"/>
      <c r="D156" s="201" t="s">
        <v>138</v>
      </c>
      <c r="E156" s="212" t="s">
        <v>1</v>
      </c>
      <c r="F156" s="213" t="s">
        <v>195</v>
      </c>
      <c r="G156" s="211"/>
      <c r="H156" s="214">
        <v>986.16240000000005</v>
      </c>
      <c r="I156" s="215"/>
      <c r="J156" s="211"/>
      <c r="K156" s="211"/>
      <c r="L156" s="216"/>
      <c r="M156" s="217"/>
      <c r="N156" s="218"/>
      <c r="O156" s="218"/>
      <c r="P156" s="218"/>
      <c r="Q156" s="218"/>
      <c r="R156" s="218"/>
      <c r="S156" s="218"/>
      <c r="T156" s="219"/>
      <c r="AT156" s="220" t="s">
        <v>138</v>
      </c>
      <c r="AU156" s="220" t="s">
        <v>86</v>
      </c>
      <c r="AV156" s="14" t="s">
        <v>86</v>
      </c>
      <c r="AW156" s="14" t="s">
        <v>33</v>
      </c>
      <c r="AX156" s="14" t="s">
        <v>76</v>
      </c>
      <c r="AY156" s="220" t="s">
        <v>128</v>
      </c>
    </row>
    <row r="157" spans="1:65" s="14" customFormat="1" ht="11.25">
      <c r="B157" s="210"/>
      <c r="C157" s="211"/>
      <c r="D157" s="201" t="s">
        <v>138</v>
      </c>
      <c r="E157" s="212" t="s">
        <v>1</v>
      </c>
      <c r="F157" s="213" t="s">
        <v>196</v>
      </c>
      <c r="G157" s="211"/>
      <c r="H157" s="214">
        <v>-23.026</v>
      </c>
      <c r="I157" s="215"/>
      <c r="J157" s="211"/>
      <c r="K157" s="211"/>
      <c r="L157" s="216"/>
      <c r="M157" s="217"/>
      <c r="N157" s="218"/>
      <c r="O157" s="218"/>
      <c r="P157" s="218"/>
      <c r="Q157" s="218"/>
      <c r="R157" s="218"/>
      <c r="S157" s="218"/>
      <c r="T157" s="219"/>
      <c r="AT157" s="220" t="s">
        <v>138</v>
      </c>
      <c r="AU157" s="220" t="s">
        <v>86</v>
      </c>
      <c r="AV157" s="14" t="s">
        <v>86</v>
      </c>
      <c r="AW157" s="14" t="s">
        <v>33</v>
      </c>
      <c r="AX157" s="14" t="s">
        <v>76</v>
      </c>
      <c r="AY157" s="220" t="s">
        <v>128</v>
      </c>
    </row>
    <row r="158" spans="1:65" s="15" customFormat="1" ht="11.25">
      <c r="B158" s="221"/>
      <c r="C158" s="222"/>
      <c r="D158" s="201" t="s">
        <v>138</v>
      </c>
      <c r="E158" s="223" t="s">
        <v>1</v>
      </c>
      <c r="F158" s="224" t="s">
        <v>143</v>
      </c>
      <c r="G158" s="222"/>
      <c r="H158" s="225">
        <v>963.13639999999998</v>
      </c>
      <c r="I158" s="226"/>
      <c r="J158" s="222"/>
      <c r="K158" s="222"/>
      <c r="L158" s="227"/>
      <c r="M158" s="228"/>
      <c r="N158" s="229"/>
      <c r="O158" s="229"/>
      <c r="P158" s="229"/>
      <c r="Q158" s="229"/>
      <c r="R158" s="229"/>
      <c r="S158" s="229"/>
      <c r="T158" s="230"/>
      <c r="AT158" s="231" t="s">
        <v>138</v>
      </c>
      <c r="AU158" s="231" t="s">
        <v>86</v>
      </c>
      <c r="AV158" s="15" t="s">
        <v>136</v>
      </c>
      <c r="AW158" s="15" t="s">
        <v>33</v>
      </c>
      <c r="AX158" s="15" t="s">
        <v>84</v>
      </c>
      <c r="AY158" s="231" t="s">
        <v>128</v>
      </c>
    </row>
    <row r="159" spans="1:65" s="2" customFormat="1" ht="16.5" customHeight="1">
      <c r="A159" s="34"/>
      <c r="B159" s="35"/>
      <c r="C159" s="186" t="s">
        <v>8</v>
      </c>
      <c r="D159" s="186" t="s">
        <v>131</v>
      </c>
      <c r="E159" s="187" t="s">
        <v>197</v>
      </c>
      <c r="F159" s="188" t="s">
        <v>198</v>
      </c>
      <c r="G159" s="189" t="s">
        <v>192</v>
      </c>
      <c r="H159" s="190">
        <v>1168.3399999999999</v>
      </c>
      <c r="I159" s="191"/>
      <c r="J159" s="192">
        <f>ROUND(I159*H159,2)</f>
        <v>0</v>
      </c>
      <c r="K159" s="188" t="s">
        <v>135</v>
      </c>
      <c r="L159" s="39"/>
      <c r="M159" s="193" t="s">
        <v>1</v>
      </c>
      <c r="N159" s="194" t="s">
        <v>41</v>
      </c>
      <c r="O159" s="71"/>
      <c r="P159" s="195">
        <f>O159*H159</f>
        <v>0</v>
      </c>
      <c r="Q159" s="195">
        <v>0</v>
      </c>
      <c r="R159" s="195">
        <f>Q159*H159</f>
        <v>0</v>
      </c>
      <c r="S159" s="195">
        <v>4.1000000000000003E-3</v>
      </c>
      <c r="T159" s="196">
        <f>S159*H159</f>
        <v>4.7901940000000005</v>
      </c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R159" s="197" t="s">
        <v>193</v>
      </c>
      <c r="AT159" s="197" t="s">
        <v>131</v>
      </c>
      <c r="AU159" s="197" t="s">
        <v>86</v>
      </c>
      <c r="AY159" s="17" t="s">
        <v>128</v>
      </c>
      <c r="BE159" s="198">
        <f>IF(N159="základní",J159,0)</f>
        <v>0</v>
      </c>
      <c r="BF159" s="198">
        <f>IF(N159="snížená",J159,0)</f>
        <v>0</v>
      </c>
      <c r="BG159" s="198">
        <f>IF(N159="zákl. přenesená",J159,0)</f>
        <v>0</v>
      </c>
      <c r="BH159" s="198">
        <f>IF(N159="sníž. přenesená",J159,0)</f>
        <v>0</v>
      </c>
      <c r="BI159" s="198">
        <f>IF(N159="nulová",J159,0)</f>
        <v>0</v>
      </c>
      <c r="BJ159" s="17" t="s">
        <v>84</v>
      </c>
      <c r="BK159" s="198">
        <f>ROUND(I159*H159,2)</f>
        <v>0</v>
      </c>
      <c r="BL159" s="17" t="s">
        <v>193</v>
      </c>
      <c r="BM159" s="197" t="s">
        <v>199</v>
      </c>
    </row>
    <row r="160" spans="1:65" s="14" customFormat="1" ht="11.25">
      <c r="B160" s="210"/>
      <c r="C160" s="211"/>
      <c r="D160" s="201" t="s">
        <v>138</v>
      </c>
      <c r="E160" s="212" t="s">
        <v>1</v>
      </c>
      <c r="F160" s="213" t="s">
        <v>195</v>
      </c>
      <c r="G160" s="211"/>
      <c r="H160" s="214">
        <v>986.16240000000005</v>
      </c>
      <c r="I160" s="215"/>
      <c r="J160" s="211"/>
      <c r="K160" s="211"/>
      <c r="L160" s="216"/>
      <c r="M160" s="217"/>
      <c r="N160" s="218"/>
      <c r="O160" s="218"/>
      <c r="P160" s="218"/>
      <c r="Q160" s="218"/>
      <c r="R160" s="218"/>
      <c r="S160" s="218"/>
      <c r="T160" s="219"/>
      <c r="AT160" s="220" t="s">
        <v>138</v>
      </c>
      <c r="AU160" s="220" t="s">
        <v>86</v>
      </c>
      <c r="AV160" s="14" t="s">
        <v>86</v>
      </c>
      <c r="AW160" s="14" t="s">
        <v>33</v>
      </c>
      <c r="AX160" s="14" t="s">
        <v>76</v>
      </c>
      <c r="AY160" s="220" t="s">
        <v>128</v>
      </c>
    </row>
    <row r="161" spans="1:65" s="14" customFormat="1" ht="11.25">
      <c r="B161" s="210"/>
      <c r="C161" s="211"/>
      <c r="D161" s="201" t="s">
        <v>138</v>
      </c>
      <c r="E161" s="212" t="s">
        <v>1</v>
      </c>
      <c r="F161" s="213" t="s">
        <v>196</v>
      </c>
      <c r="G161" s="211"/>
      <c r="H161" s="214">
        <v>-23.026</v>
      </c>
      <c r="I161" s="215"/>
      <c r="J161" s="211"/>
      <c r="K161" s="211"/>
      <c r="L161" s="216"/>
      <c r="M161" s="217"/>
      <c r="N161" s="218"/>
      <c r="O161" s="218"/>
      <c r="P161" s="218"/>
      <c r="Q161" s="218"/>
      <c r="R161" s="218"/>
      <c r="S161" s="218"/>
      <c r="T161" s="219"/>
      <c r="AT161" s="220" t="s">
        <v>138</v>
      </c>
      <c r="AU161" s="220" t="s">
        <v>86</v>
      </c>
      <c r="AV161" s="14" t="s">
        <v>86</v>
      </c>
      <c r="AW161" s="14" t="s">
        <v>33</v>
      </c>
      <c r="AX161" s="14" t="s">
        <v>76</v>
      </c>
      <c r="AY161" s="220" t="s">
        <v>128</v>
      </c>
    </row>
    <row r="162" spans="1:65" s="14" customFormat="1" ht="11.25">
      <c r="B162" s="210"/>
      <c r="C162" s="211"/>
      <c r="D162" s="201" t="s">
        <v>138</v>
      </c>
      <c r="E162" s="212" t="s">
        <v>1</v>
      </c>
      <c r="F162" s="213" t="s">
        <v>200</v>
      </c>
      <c r="G162" s="211"/>
      <c r="H162" s="214">
        <v>158.24680000000001</v>
      </c>
      <c r="I162" s="215"/>
      <c r="J162" s="211"/>
      <c r="K162" s="211"/>
      <c r="L162" s="216"/>
      <c r="M162" s="217"/>
      <c r="N162" s="218"/>
      <c r="O162" s="218"/>
      <c r="P162" s="218"/>
      <c r="Q162" s="218"/>
      <c r="R162" s="218"/>
      <c r="S162" s="218"/>
      <c r="T162" s="219"/>
      <c r="AT162" s="220" t="s">
        <v>138</v>
      </c>
      <c r="AU162" s="220" t="s">
        <v>86</v>
      </c>
      <c r="AV162" s="14" t="s">
        <v>86</v>
      </c>
      <c r="AW162" s="14" t="s">
        <v>33</v>
      </c>
      <c r="AX162" s="14" t="s">
        <v>76</v>
      </c>
      <c r="AY162" s="220" t="s">
        <v>128</v>
      </c>
    </row>
    <row r="163" spans="1:65" s="14" customFormat="1" ht="11.25">
      <c r="B163" s="210"/>
      <c r="C163" s="211"/>
      <c r="D163" s="201" t="s">
        <v>138</v>
      </c>
      <c r="E163" s="212" t="s">
        <v>1</v>
      </c>
      <c r="F163" s="213" t="s">
        <v>201</v>
      </c>
      <c r="G163" s="211"/>
      <c r="H163" s="214">
        <v>19.577999999999999</v>
      </c>
      <c r="I163" s="215"/>
      <c r="J163" s="211"/>
      <c r="K163" s="211"/>
      <c r="L163" s="216"/>
      <c r="M163" s="217"/>
      <c r="N163" s="218"/>
      <c r="O163" s="218"/>
      <c r="P163" s="218"/>
      <c r="Q163" s="218"/>
      <c r="R163" s="218"/>
      <c r="S163" s="218"/>
      <c r="T163" s="219"/>
      <c r="AT163" s="220" t="s">
        <v>138</v>
      </c>
      <c r="AU163" s="220" t="s">
        <v>86</v>
      </c>
      <c r="AV163" s="14" t="s">
        <v>86</v>
      </c>
      <c r="AW163" s="14" t="s">
        <v>33</v>
      </c>
      <c r="AX163" s="14" t="s">
        <v>76</v>
      </c>
      <c r="AY163" s="220" t="s">
        <v>128</v>
      </c>
    </row>
    <row r="164" spans="1:65" s="14" customFormat="1" ht="11.25">
      <c r="B164" s="210"/>
      <c r="C164" s="211"/>
      <c r="D164" s="201" t="s">
        <v>138</v>
      </c>
      <c r="E164" s="212" t="s">
        <v>1</v>
      </c>
      <c r="F164" s="213" t="s">
        <v>202</v>
      </c>
      <c r="G164" s="211"/>
      <c r="H164" s="214">
        <v>6.2579549999999999</v>
      </c>
      <c r="I164" s="215"/>
      <c r="J164" s="211"/>
      <c r="K164" s="211"/>
      <c r="L164" s="216"/>
      <c r="M164" s="217"/>
      <c r="N164" s="218"/>
      <c r="O164" s="218"/>
      <c r="P164" s="218"/>
      <c r="Q164" s="218"/>
      <c r="R164" s="218"/>
      <c r="S164" s="218"/>
      <c r="T164" s="219"/>
      <c r="AT164" s="220" t="s">
        <v>138</v>
      </c>
      <c r="AU164" s="220" t="s">
        <v>86</v>
      </c>
      <c r="AV164" s="14" t="s">
        <v>86</v>
      </c>
      <c r="AW164" s="14" t="s">
        <v>33</v>
      </c>
      <c r="AX164" s="14" t="s">
        <v>76</v>
      </c>
      <c r="AY164" s="220" t="s">
        <v>128</v>
      </c>
    </row>
    <row r="165" spans="1:65" s="14" customFormat="1" ht="11.25">
      <c r="B165" s="210"/>
      <c r="C165" s="211"/>
      <c r="D165" s="201" t="s">
        <v>138</v>
      </c>
      <c r="E165" s="212" t="s">
        <v>1</v>
      </c>
      <c r="F165" s="213" t="s">
        <v>203</v>
      </c>
      <c r="G165" s="211"/>
      <c r="H165" s="214">
        <v>21.121099999999998</v>
      </c>
      <c r="I165" s="215"/>
      <c r="J165" s="211"/>
      <c r="K165" s="211"/>
      <c r="L165" s="216"/>
      <c r="M165" s="217"/>
      <c r="N165" s="218"/>
      <c r="O165" s="218"/>
      <c r="P165" s="218"/>
      <c r="Q165" s="218"/>
      <c r="R165" s="218"/>
      <c r="S165" s="218"/>
      <c r="T165" s="219"/>
      <c r="AT165" s="220" t="s">
        <v>138</v>
      </c>
      <c r="AU165" s="220" t="s">
        <v>86</v>
      </c>
      <c r="AV165" s="14" t="s">
        <v>86</v>
      </c>
      <c r="AW165" s="14" t="s">
        <v>33</v>
      </c>
      <c r="AX165" s="14" t="s">
        <v>76</v>
      </c>
      <c r="AY165" s="220" t="s">
        <v>128</v>
      </c>
    </row>
    <row r="166" spans="1:65" s="15" customFormat="1" ht="11.25">
      <c r="B166" s="221"/>
      <c r="C166" s="222"/>
      <c r="D166" s="201" t="s">
        <v>138</v>
      </c>
      <c r="E166" s="223" t="s">
        <v>1</v>
      </c>
      <c r="F166" s="224" t="s">
        <v>143</v>
      </c>
      <c r="G166" s="222"/>
      <c r="H166" s="225">
        <v>1168.3402550000001</v>
      </c>
      <c r="I166" s="226"/>
      <c r="J166" s="222"/>
      <c r="K166" s="222"/>
      <c r="L166" s="227"/>
      <c r="M166" s="228"/>
      <c r="N166" s="229"/>
      <c r="O166" s="229"/>
      <c r="P166" s="229"/>
      <c r="Q166" s="229"/>
      <c r="R166" s="229"/>
      <c r="S166" s="229"/>
      <c r="T166" s="230"/>
      <c r="AT166" s="231" t="s">
        <v>138</v>
      </c>
      <c r="AU166" s="231" t="s">
        <v>86</v>
      </c>
      <c r="AV166" s="15" t="s">
        <v>136</v>
      </c>
      <c r="AW166" s="15" t="s">
        <v>33</v>
      </c>
      <c r="AX166" s="15" t="s">
        <v>84</v>
      </c>
      <c r="AY166" s="231" t="s">
        <v>128</v>
      </c>
    </row>
    <row r="167" spans="1:65" s="12" customFormat="1" ht="22.9" customHeight="1">
      <c r="B167" s="170"/>
      <c r="C167" s="171"/>
      <c r="D167" s="172" t="s">
        <v>75</v>
      </c>
      <c r="E167" s="184" t="s">
        <v>204</v>
      </c>
      <c r="F167" s="184" t="s">
        <v>205</v>
      </c>
      <c r="G167" s="171"/>
      <c r="H167" s="171"/>
      <c r="I167" s="174"/>
      <c r="J167" s="185">
        <f>BK167</f>
        <v>0</v>
      </c>
      <c r="K167" s="171"/>
      <c r="L167" s="176"/>
      <c r="M167" s="177"/>
      <c r="N167" s="178"/>
      <c r="O167" s="178"/>
      <c r="P167" s="179">
        <f>P168</f>
        <v>0</v>
      </c>
      <c r="Q167" s="178"/>
      <c r="R167" s="179">
        <f>R168</f>
        <v>0</v>
      </c>
      <c r="S167" s="178"/>
      <c r="T167" s="180">
        <f>T168</f>
        <v>1.7000000000000001E-4</v>
      </c>
      <c r="AR167" s="181" t="s">
        <v>86</v>
      </c>
      <c r="AT167" s="182" t="s">
        <v>75</v>
      </c>
      <c r="AU167" s="182" t="s">
        <v>84</v>
      </c>
      <c r="AY167" s="181" t="s">
        <v>128</v>
      </c>
      <c r="BK167" s="183">
        <f>BK168</f>
        <v>0</v>
      </c>
    </row>
    <row r="168" spans="1:65" s="2" customFormat="1" ht="16.5" customHeight="1">
      <c r="A168" s="34"/>
      <c r="B168" s="35"/>
      <c r="C168" s="186" t="s">
        <v>206</v>
      </c>
      <c r="D168" s="186" t="s">
        <v>131</v>
      </c>
      <c r="E168" s="187" t="s">
        <v>207</v>
      </c>
      <c r="F168" s="188" t="s">
        <v>208</v>
      </c>
      <c r="G168" s="189" t="s">
        <v>155</v>
      </c>
      <c r="H168" s="190">
        <v>1</v>
      </c>
      <c r="I168" s="191"/>
      <c r="J168" s="192">
        <f>ROUND(I168*H168,2)</f>
        <v>0</v>
      </c>
      <c r="K168" s="188" t="s">
        <v>147</v>
      </c>
      <c r="L168" s="39"/>
      <c r="M168" s="193" t="s">
        <v>1</v>
      </c>
      <c r="N168" s="194" t="s">
        <v>41</v>
      </c>
      <c r="O168" s="71"/>
      <c r="P168" s="195">
        <f>O168*H168</f>
        <v>0</v>
      </c>
      <c r="Q168" s="195">
        <v>0</v>
      </c>
      <c r="R168" s="195">
        <f>Q168*H168</f>
        <v>0</v>
      </c>
      <c r="S168" s="195">
        <v>1.7000000000000001E-4</v>
      </c>
      <c r="T168" s="196">
        <f>S168*H168</f>
        <v>1.7000000000000001E-4</v>
      </c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R168" s="197" t="s">
        <v>193</v>
      </c>
      <c r="AT168" s="197" t="s">
        <v>131</v>
      </c>
      <c r="AU168" s="197" t="s">
        <v>86</v>
      </c>
      <c r="AY168" s="17" t="s">
        <v>128</v>
      </c>
      <c r="BE168" s="198">
        <f>IF(N168="základní",J168,0)</f>
        <v>0</v>
      </c>
      <c r="BF168" s="198">
        <f>IF(N168="snížená",J168,0)</f>
        <v>0</v>
      </c>
      <c r="BG168" s="198">
        <f>IF(N168="zákl. přenesená",J168,0)</f>
        <v>0</v>
      </c>
      <c r="BH168" s="198">
        <f>IF(N168="sníž. přenesená",J168,0)</f>
        <v>0</v>
      </c>
      <c r="BI168" s="198">
        <f>IF(N168="nulová",J168,0)</f>
        <v>0</v>
      </c>
      <c r="BJ168" s="17" t="s">
        <v>84</v>
      </c>
      <c r="BK168" s="198">
        <f>ROUND(I168*H168,2)</f>
        <v>0</v>
      </c>
      <c r="BL168" s="17" t="s">
        <v>193</v>
      </c>
      <c r="BM168" s="197" t="s">
        <v>209</v>
      </c>
    </row>
    <row r="169" spans="1:65" s="12" customFormat="1" ht="22.9" customHeight="1">
      <c r="B169" s="170"/>
      <c r="C169" s="171"/>
      <c r="D169" s="172" t="s">
        <v>75</v>
      </c>
      <c r="E169" s="184" t="s">
        <v>210</v>
      </c>
      <c r="F169" s="184" t="s">
        <v>211</v>
      </c>
      <c r="G169" s="171"/>
      <c r="H169" s="171"/>
      <c r="I169" s="174"/>
      <c r="J169" s="185">
        <f>BK169</f>
        <v>0</v>
      </c>
      <c r="K169" s="171"/>
      <c r="L169" s="176"/>
      <c r="M169" s="177"/>
      <c r="N169" s="178"/>
      <c r="O169" s="178"/>
      <c r="P169" s="179">
        <f>SUM(P170:P179)</f>
        <v>0</v>
      </c>
      <c r="Q169" s="178"/>
      <c r="R169" s="179">
        <f>SUM(R170:R179)</f>
        <v>0</v>
      </c>
      <c r="S169" s="178"/>
      <c r="T169" s="180">
        <f>SUM(T170:T179)</f>
        <v>9.0116399999999981</v>
      </c>
      <c r="AR169" s="181" t="s">
        <v>86</v>
      </c>
      <c r="AT169" s="182" t="s">
        <v>75</v>
      </c>
      <c r="AU169" s="182" t="s">
        <v>84</v>
      </c>
      <c r="AY169" s="181" t="s">
        <v>128</v>
      </c>
      <c r="BK169" s="183">
        <f>SUM(BK170:BK179)</f>
        <v>0</v>
      </c>
    </row>
    <row r="170" spans="1:65" s="2" customFormat="1" ht="16.5" customHeight="1">
      <c r="A170" s="34"/>
      <c r="B170" s="35"/>
      <c r="C170" s="186" t="s">
        <v>212</v>
      </c>
      <c r="D170" s="186" t="s">
        <v>131</v>
      </c>
      <c r="E170" s="187" t="s">
        <v>213</v>
      </c>
      <c r="F170" s="188" t="s">
        <v>214</v>
      </c>
      <c r="G170" s="189" t="s">
        <v>192</v>
      </c>
      <c r="H170" s="190">
        <v>600.77599999999995</v>
      </c>
      <c r="I170" s="191"/>
      <c r="J170" s="192">
        <f>ROUND(I170*H170,2)</f>
        <v>0</v>
      </c>
      <c r="K170" s="188" t="s">
        <v>135</v>
      </c>
      <c r="L170" s="39"/>
      <c r="M170" s="193" t="s">
        <v>1</v>
      </c>
      <c r="N170" s="194" t="s">
        <v>41</v>
      </c>
      <c r="O170" s="71"/>
      <c r="P170" s="195">
        <f>O170*H170</f>
        <v>0</v>
      </c>
      <c r="Q170" s="195">
        <v>0</v>
      </c>
      <c r="R170" s="195">
        <f>Q170*H170</f>
        <v>0</v>
      </c>
      <c r="S170" s="195">
        <v>1.4999999999999999E-2</v>
      </c>
      <c r="T170" s="196">
        <f>S170*H170</f>
        <v>9.0116399999999981</v>
      </c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R170" s="197" t="s">
        <v>193</v>
      </c>
      <c r="AT170" s="197" t="s">
        <v>131</v>
      </c>
      <c r="AU170" s="197" t="s">
        <v>86</v>
      </c>
      <c r="AY170" s="17" t="s">
        <v>128</v>
      </c>
      <c r="BE170" s="198">
        <f>IF(N170="základní",J170,0)</f>
        <v>0</v>
      </c>
      <c r="BF170" s="198">
        <f>IF(N170="snížená",J170,0)</f>
        <v>0</v>
      </c>
      <c r="BG170" s="198">
        <f>IF(N170="zákl. přenesená",J170,0)</f>
        <v>0</v>
      </c>
      <c r="BH170" s="198">
        <f>IF(N170="sníž. přenesená",J170,0)</f>
        <v>0</v>
      </c>
      <c r="BI170" s="198">
        <f>IF(N170="nulová",J170,0)</f>
        <v>0</v>
      </c>
      <c r="BJ170" s="17" t="s">
        <v>84</v>
      </c>
      <c r="BK170" s="198">
        <f>ROUND(I170*H170,2)</f>
        <v>0</v>
      </c>
      <c r="BL170" s="17" t="s">
        <v>193</v>
      </c>
      <c r="BM170" s="197" t="s">
        <v>215</v>
      </c>
    </row>
    <row r="171" spans="1:65" s="14" customFormat="1" ht="11.25">
      <c r="B171" s="210"/>
      <c r="C171" s="211"/>
      <c r="D171" s="201" t="s">
        <v>138</v>
      </c>
      <c r="E171" s="212" t="s">
        <v>1</v>
      </c>
      <c r="F171" s="213" t="s">
        <v>195</v>
      </c>
      <c r="G171" s="211"/>
      <c r="H171" s="214">
        <v>986.16240000000005</v>
      </c>
      <c r="I171" s="215"/>
      <c r="J171" s="211"/>
      <c r="K171" s="211"/>
      <c r="L171" s="216"/>
      <c r="M171" s="217"/>
      <c r="N171" s="218"/>
      <c r="O171" s="218"/>
      <c r="P171" s="218"/>
      <c r="Q171" s="218"/>
      <c r="R171" s="218"/>
      <c r="S171" s="218"/>
      <c r="T171" s="219"/>
      <c r="AT171" s="220" t="s">
        <v>138</v>
      </c>
      <c r="AU171" s="220" t="s">
        <v>86</v>
      </c>
      <c r="AV171" s="14" t="s">
        <v>86</v>
      </c>
      <c r="AW171" s="14" t="s">
        <v>33</v>
      </c>
      <c r="AX171" s="14" t="s">
        <v>76</v>
      </c>
      <c r="AY171" s="220" t="s">
        <v>128</v>
      </c>
    </row>
    <row r="172" spans="1:65" s="14" customFormat="1" ht="11.25">
      <c r="B172" s="210"/>
      <c r="C172" s="211"/>
      <c r="D172" s="201" t="s">
        <v>138</v>
      </c>
      <c r="E172" s="212" t="s">
        <v>1</v>
      </c>
      <c r="F172" s="213" t="s">
        <v>196</v>
      </c>
      <c r="G172" s="211"/>
      <c r="H172" s="214">
        <v>-23.026</v>
      </c>
      <c r="I172" s="215"/>
      <c r="J172" s="211"/>
      <c r="K172" s="211"/>
      <c r="L172" s="216"/>
      <c r="M172" s="217"/>
      <c r="N172" s="218"/>
      <c r="O172" s="218"/>
      <c r="P172" s="218"/>
      <c r="Q172" s="218"/>
      <c r="R172" s="218"/>
      <c r="S172" s="218"/>
      <c r="T172" s="219"/>
      <c r="AT172" s="220" t="s">
        <v>138</v>
      </c>
      <c r="AU172" s="220" t="s">
        <v>86</v>
      </c>
      <c r="AV172" s="14" t="s">
        <v>86</v>
      </c>
      <c r="AW172" s="14" t="s">
        <v>33</v>
      </c>
      <c r="AX172" s="14" t="s">
        <v>76</v>
      </c>
      <c r="AY172" s="220" t="s">
        <v>128</v>
      </c>
    </row>
    <row r="173" spans="1:65" s="14" customFormat="1" ht="11.25">
      <c r="B173" s="210"/>
      <c r="C173" s="211"/>
      <c r="D173" s="201" t="s">
        <v>138</v>
      </c>
      <c r="E173" s="212" t="s">
        <v>1</v>
      </c>
      <c r="F173" s="213" t="s">
        <v>200</v>
      </c>
      <c r="G173" s="211"/>
      <c r="H173" s="214">
        <v>158.24680000000001</v>
      </c>
      <c r="I173" s="215"/>
      <c r="J173" s="211"/>
      <c r="K173" s="211"/>
      <c r="L173" s="216"/>
      <c r="M173" s="217"/>
      <c r="N173" s="218"/>
      <c r="O173" s="218"/>
      <c r="P173" s="218"/>
      <c r="Q173" s="218"/>
      <c r="R173" s="218"/>
      <c r="S173" s="218"/>
      <c r="T173" s="219"/>
      <c r="AT173" s="220" t="s">
        <v>138</v>
      </c>
      <c r="AU173" s="220" t="s">
        <v>86</v>
      </c>
      <c r="AV173" s="14" t="s">
        <v>86</v>
      </c>
      <c r="AW173" s="14" t="s">
        <v>33</v>
      </c>
      <c r="AX173" s="14" t="s">
        <v>76</v>
      </c>
      <c r="AY173" s="220" t="s">
        <v>128</v>
      </c>
    </row>
    <row r="174" spans="1:65" s="14" customFormat="1" ht="11.25">
      <c r="B174" s="210"/>
      <c r="C174" s="211"/>
      <c r="D174" s="201" t="s">
        <v>138</v>
      </c>
      <c r="E174" s="212" t="s">
        <v>1</v>
      </c>
      <c r="F174" s="213" t="s">
        <v>201</v>
      </c>
      <c r="G174" s="211"/>
      <c r="H174" s="214">
        <v>19.577999999999999</v>
      </c>
      <c r="I174" s="215"/>
      <c r="J174" s="211"/>
      <c r="K174" s="211"/>
      <c r="L174" s="216"/>
      <c r="M174" s="217"/>
      <c r="N174" s="218"/>
      <c r="O174" s="218"/>
      <c r="P174" s="218"/>
      <c r="Q174" s="218"/>
      <c r="R174" s="218"/>
      <c r="S174" s="218"/>
      <c r="T174" s="219"/>
      <c r="AT174" s="220" t="s">
        <v>138</v>
      </c>
      <c r="AU174" s="220" t="s">
        <v>86</v>
      </c>
      <c r="AV174" s="14" t="s">
        <v>86</v>
      </c>
      <c r="AW174" s="14" t="s">
        <v>33</v>
      </c>
      <c r="AX174" s="14" t="s">
        <v>76</v>
      </c>
      <c r="AY174" s="220" t="s">
        <v>128</v>
      </c>
    </row>
    <row r="175" spans="1:65" s="14" customFormat="1" ht="11.25">
      <c r="B175" s="210"/>
      <c r="C175" s="211"/>
      <c r="D175" s="201" t="s">
        <v>138</v>
      </c>
      <c r="E175" s="212" t="s">
        <v>1</v>
      </c>
      <c r="F175" s="213" t="s">
        <v>202</v>
      </c>
      <c r="G175" s="211"/>
      <c r="H175" s="214">
        <v>6.2579549999999999</v>
      </c>
      <c r="I175" s="215"/>
      <c r="J175" s="211"/>
      <c r="K175" s="211"/>
      <c r="L175" s="216"/>
      <c r="M175" s="217"/>
      <c r="N175" s="218"/>
      <c r="O175" s="218"/>
      <c r="P175" s="218"/>
      <c r="Q175" s="218"/>
      <c r="R175" s="218"/>
      <c r="S175" s="218"/>
      <c r="T175" s="219"/>
      <c r="AT175" s="220" t="s">
        <v>138</v>
      </c>
      <c r="AU175" s="220" t="s">
        <v>86</v>
      </c>
      <c r="AV175" s="14" t="s">
        <v>86</v>
      </c>
      <c r="AW175" s="14" t="s">
        <v>33</v>
      </c>
      <c r="AX175" s="14" t="s">
        <v>76</v>
      </c>
      <c r="AY175" s="220" t="s">
        <v>128</v>
      </c>
    </row>
    <row r="176" spans="1:65" s="14" customFormat="1" ht="11.25">
      <c r="B176" s="210"/>
      <c r="C176" s="211"/>
      <c r="D176" s="201" t="s">
        <v>138</v>
      </c>
      <c r="E176" s="212" t="s">
        <v>1</v>
      </c>
      <c r="F176" s="213" t="s">
        <v>203</v>
      </c>
      <c r="G176" s="211"/>
      <c r="H176" s="214">
        <v>21.121099999999998</v>
      </c>
      <c r="I176" s="215"/>
      <c r="J176" s="211"/>
      <c r="K176" s="211"/>
      <c r="L176" s="216"/>
      <c r="M176" s="217"/>
      <c r="N176" s="218"/>
      <c r="O176" s="218"/>
      <c r="P176" s="218"/>
      <c r="Q176" s="218"/>
      <c r="R176" s="218"/>
      <c r="S176" s="218"/>
      <c r="T176" s="219"/>
      <c r="AT176" s="220" t="s">
        <v>138</v>
      </c>
      <c r="AU176" s="220" t="s">
        <v>86</v>
      </c>
      <c r="AV176" s="14" t="s">
        <v>86</v>
      </c>
      <c r="AW176" s="14" t="s">
        <v>33</v>
      </c>
      <c r="AX176" s="14" t="s">
        <v>76</v>
      </c>
      <c r="AY176" s="220" t="s">
        <v>128</v>
      </c>
    </row>
    <row r="177" spans="1:65" s="15" customFormat="1" ht="11.25">
      <c r="B177" s="221"/>
      <c r="C177" s="222"/>
      <c r="D177" s="201" t="s">
        <v>138</v>
      </c>
      <c r="E177" s="223" t="s">
        <v>1</v>
      </c>
      <c r="F177" s="224" t="s">
        <v>143</v>
      </c>
      <c r="G177" s="222"/>
      <c r="H177" s="225">
        <v>1168.3402550000001</v>
      </c>
      <c r="I177" s="226"/>
      <c r="J177" s="222"/>
      <c r="K177" s="222"/>
      <c r="L177" s="227"/>
      <c r="M177" s="228"/>
      <c r="N177" s="229"/>
      <c r="O177" s="229"/>
      <c r="P177" s="229"/>
      <c r="Q177" s="229"/>
      <c r="R177" s="229"/>
      <c r="S177" s="229"/>
      <c r="T177" s="230"/>
      <c r="AT177" s="231" t="s">
        <v>138</v>
      </c>
      <c r="AU177" s="231" t="s">
        <v>86</v>
      </c>
      <c r="AV177" s="15" t="s">
        <v>136</v>
      </c>
      <c r="AW177" s="15" t="s">
        <v>33</v>
      </c>
      <c r="AX177" s="15" t="s">
        <v>76</v>
      </c>
      <c r="AY177" s="231" t="s">
        <v>128</v>
      </c>
    </row>
    <row r="178" spans="1:65" s="14" customFormat="1" ht="11.25">
      <c r="B178" s="210"/>
      <c r="C178" s="211"/>
      <c r="D178" s="201" t="s">
        <v>138</v>
      </c>
      <c r="E178" s="212" t="s">
        <v>1</v>
      </c>
      <c r="F178" s="213" t="s">
        <v>216</v>
      </c>
      <c r="G178" s="211"/>
      <c r="H178" s="214">
        <v>600.77599999999995</v>
      </c>
      <c r="I178" s="215"/>
      <c r="J178" s="211"/>
      <c r="K178" s="211"/>
      <c r="L178" s="216"/>
      <c r="M178" s="217"/>
      <c r="N178" s="218"/>
      <c r="O178" s="218"/>
      <c r="P178" s="218"/>
      <c r="Q178" s="218"/>
      <c r="R178" s="218"/>
      <c r="S178" s="218"/>
      <c r="T178" s="219"/>
      <c r="AT178" s="220" t="s">
        <v>138</v>
      </c>
      <c r="AU178" s="220" t="s">
        <v>86</v>
      </c>
      <c r="AV178" s="14" t="s">
        <v>86</v>
      </c>
      <c r="AW178" s="14" t="s">
        <v>33</v>
      </c>
      <c r="AX178" s="14" t="s">
        <v>76</v>
      </c>
      <c r="AY178" s="220" t="s">
        <v>128</v>
      </c>
    </row>
    <row r="179" spans="1:65" s="15" customFormat="1" ht="11.25">
      <c r="B179" s="221"/>
      <c r="C179" s="222"/>
      <c r="D179" s="201" t="s">
        <v>138</v>
      </c>
      <c r="E179" s="223" t="s">
        <v>1</v>
      </c>
      <c r="F179" s="224" t="s">
        <v>143</v>
      </c>
      <c r="G179" s="222"/>
      <c r="H179" s="225">
        <v>600.77599999999995</v>
      </c>
      <c r="I179" s="226"/>
      <c r="J179" s="222"/>
      <c r="K179" s="222"/>
      <c r="L179" s="227"/>
      <c r="M179" s="228"/>
      <c r="N179" s="229"/>
      <c r="O179" s="229"/>
      <c r="P179" s="229"/>
      <c r="Q179" s="229"/>
      <c r="R179" s="229"/>
      <c r="S179" s="229"/>
      <c r="T179" s="230"/>
      <c r="AT179" s="231" t="s">
        <v>138</v>
      </c>
      <c r="AU179" s="231" t="s">
        <v>86</v>
      </c>
      <c r="AV179" s="15" t="s">
        <v>136</v>
      </c>
      <c r="AW179" s="15" t="s">
        <v>33</v>
      </c>
      <c r="AX179" s="15" t="s">
        <v>84</v>
      </c>
      <c r="AY179" s="231" t="s">
        <v>128</v>
      </c>
    </row>
    <row r="180" spans="1:65" s="12" customFormat="1" ht="22.9" customHeight="1">
      <c r="B180" s="170"/>
      <c r="C180" s="171"/>
      <c r="D180" s="172" t="s">
        <v>75</v>
      </c>
      <c r="E180" s="184" t="s">
        <v>217</v>
      </c>
      <c r="F180" s="184" t="s">
        <v>218</v>
      </c>
      <c r="G180" s="171"/>
      <c r="H180" s="171"/>
      <c r="I180" s="174"/>
      <c r="J180" s="185">
        <f>BK180</f>
        <v>0</v>
      </c>
      <c r="K180" s="171"/>
      <c r="L180" s="176"/>
      <c r="M180" s="177"/>
      <c r="N180" s="178"/>
      <c r="O180" s="178"/>
      <c r="P180" s="179">
        <f>SUM(P181:P183)</f>
        <v>0</v>
      </c>
      <c r="Q180" s="178"/>
      <c r="R180" s="179">
        <f>SUM(R181:R183)</f>
        <v>0</v>
      </c>
      <c r="S180" s="178"/>
      <c r="T180" s="180">
        <f>SUM(T181:T183)</f>
        <v>1.4678024999999999</v>
      </c>
      <c r="AR180" s="181" t="s">
        <v>86</v>
      </c>
      <c r="AT180" s="182" t="s">
        <v>75</v>
      </c>
      <c r="AU180" s="182" t="s">
        <v>84</v>
      </c>
      <c r="AY180" s="181" t="s">
        <v>128</v>
      </c>
      <c r="BK180" s="183">
        <f>SUM(BK181:BK183)</f>
        <v>0</v>
      </c>
    </row>
    <row r="181" spans="1:65" s="2" customFormat="1" ht="16.5" customHeight="1">
      <c r="A181" s="34"/>
      <c r="B181" s="35"/>
      <c r="C181" s="186" t="s">
        <v>219</v>
      </c>
      <c r="D181" s="186" t="s">
        <v>131</v>
      </c>
      <c r="E181" s="187" t="s">
        <v>220</v>
      </c>
      <c r="F181" s="188" t="s">
        <v>221</v>
      </c>
      <c r="G181" s="189" t="s">
        <v>192</v>
      </c>
      <c r="H181" s="190">
        <v>46.23</v>
      </c>
      <c r="I181" s="191"/>
      <c r="J181" s="192">
        <f>ROUND(I181*H181,2)</f>
        <v>0</v>
      </c>
      <c r="K181" s="188" t="s">
        <v>135</v>
      </c>
      <c r="L181" s="39"/>
      <c r="M181" s="193" t="s">
        <v>1</v>
      </c>
      <c r="N181" s="194" t="s">
        <v>41</v>
      </c>
      <c r="O181" s="71"/>
      <c r="P181" s="195">
        <f>O181*H181</f>
        <v>0</v>
      </c>
      <c r="Q181" s="195">
        <v>0</v>
      </c>
      <c r="R181" s="195">
        <f>Q181*H181</f>
        <v>0</v>
      </c>
      <c r="S181" s="195">
        <v>3.175E-2</v>
      </c>
      <c r="T181" s="196">
        <f>S181*H181</f>
        <v>1.4678024999999999</v>
      </c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R181" s="197" t="s">
        <v>193</v>
      </c>
      <c r="AT181" s="197" t="s">
        <v>131</v>
      </c>
      <c r="AU181" s="197" t="s">
        <v>86</v>
      </c>
      <c r="AY181" s="17" t="s">
        <v>128</v>
      </c>
      <c r="BE181" s="198">
        <f>IF(N181="základní",J181,0)</f>
        <v>0</v>
      </c>
      <c r="BF181" s="198">
        <f>IF(N181="snížená",J181,0)</f>
        <v>0</v>
      </c>
      <c r="BG181" s="198">
        <f>IF(N181="zákl. přenesená",J181,0)</f>
        <v>0</v>
      </c>
      <c r="BH181" s="198">
        <f>IF(N181="sníž. přenesená",J181,0)</f>
        <v>0</v>
      </c>
      <c r="BI181" s="198">
        <f>IF(N181="nulová",J181,0)</f>
        <v>0</v>
      </c>
      <c r="BJ181" s="17" t="s">
        <v>84</v>
      </c>
      <c r="BK181" s="198">
        <f>ROUND(I181*H181,2)</f>
        <v>0</v>
      </c>
      <c r="BL181" s="17" t="s">
        <v>193</v>
      </c>
      <c r="BM181" s="197" t="s">
        <v>222</v>
      </c>
    </row>
    <row r="182" spans="1:65" s="14" customFormat="1" ht="11.25">
      <c r="B182" s="210"/>
      <c r="C182" s="211"/>
      <c r="D182" s="201" t="s">
        <v>138</v>
      </c>
      <c r="E182" s="212" t="s">
        <v>1</v>
      </c>
      <c r="F182" s="213" t="s">
        <v>223</v>
      </c>
      <c r="G182" s="211"/>
      <c r="H182" s="214">
        <v>46.23</v>
      </c>
      <c r="I182" s="215"/>
      <c r="J182" s="211"/>
      <c r="K182" s="211"/>
      <c r="L182" s="216"/>
      <c r="M182" s="217"/>
      <c r="N182" s="218"/>
      <c r="O182" s="218"/>
      <c r="P182" s="218"/>
      <c r="Q182" s="218"/>
      <c r="R182" s="218"/>
      <c r="S182" s="218"/>
      <c r="T182" s="219"/>
      <c r="AT182" s="220" t="s">
        <v>138</v>
      </c>
      <c r="AU182" s="220" t="s">
        <v>86</v>
      </c>
      <c r="AV182" s="14" t="s">
        <v>86</v>
      </c>
      <c r="AW182" s="14" t="s">
        <v>33</v>
      </c>
      <c r="AX182" s="14" t="s">
        <v>76</v>
      </c>
      <c r="AY182" s="220" t="s">
        <v>128</v>
      </c>
    </row>
    <row r="183" spans="1:65" s="15" customFormat="1" ht="11.25">
      <c r="B183" s="221"/>
      <c r="C183" s="222"/>
      <c r="D183" s="201" t="s">
        <v>138</v>
      </c>
      <c r="E183" s="223" t="s">
        <v>1</v>
      </c>
      <c r="F183" s="224" t="s">
        <v>143</v>
      </c>
      <c r="G183" s="222"/>
      <c r="H183" s="225">
        <v>46.23</v>
      </c>
      <c r="I183" s="226"/>
      <c r="J183" s="222"/>
      <c r="K183" s="222"/>
      <c r="L183" s="227"/>
      <c r="M183" s="228"/>
      <c r="N183" s="229"/>
      <c r="O183" s="229"/>
      <c r="P183" s="229"/>
      <c r="Q183" s="229"/>
      <c r="R183" s="229"/>
      <c r="S183" s="229"/>
      <c r="T183" s="230"/>
      <c r="AT183" s="231" t="s">
        <v>138</v>
      </c>
      <c r="AU183" s="231" t="s">
        <v>86</v>
      </c>
      <c r="AV183" s="15" t="s">
        <v>136</v>
      </c>
      <c r="AW183" s="15" t="s">
        <v>33</v>
      </c>
      <c r="AX183" s="15" t="s">
        <v>84</v>
      </c>
      <c r="AY183" s="231" t="s">
        <v>128</v>
      </c>
    </row>
    <row r="184" spans="1:65" s="12" customFormat="1" ht="22.9" customHeight="1">
      <c r="B184" s="170"/>
      <c r="C184" s="171"/>
      <c r="D184" s="172" t="s">
        <v>75</v>
      </c>
      <c r="E184" s="184" t="s">
        <v>224</v>
      </c>
      <c r="F184" s="184" t="s">
        <v>225</v>
      </c>
      <c r="G184" s="171"/>
      <c r="H184" s="171"/>
      <c r="I184" s="174"/>
      <c r="J184" s="185">
        <f>BK184</f>
        <v>0</v>
      </c>
      <c r="K184" s="171"/>
      <c r="L184" s="176"/>
      <c r="M184" s="177"/>
      <c r="N184" s="178"/>
      <c r="O184" s="178"/>
      <c r="P184" s="179">
        <f>SUM(P185:P196)</f>
        <v>0</v>
      </c>
      <c r="Q184" s="178"/>
      <c r="R184" s="179">
        <f>SUM(R185:R196)</f>
        <v>0</v>
      </c>
      <c r="S184" s="178"/>
      <c r="T184" s="180">
        <f>SUM(T185:T196)</f>
        <v>2.3336257600000003</v>
      </c>
      <c r="AR184" s="181" t="s">
        <v>86</v>
      </c>
      <c r="AT184" s="182" t="s">
        <v>75</v>
      </c>
      <c r="AU184" s="182" t="s">
        <v>84</v>
      </c>
      <c r="AY184" s="181" t="s">
        <v>128</v>
      </c>
      <c r="BK184" s="183">
        <f>SUM(BK185:BK196)</f>
        <v>0</v>
      </c>
    </row>
    <row r="185" spans="1:65" s="2" customFormat="1" ht="16.5" customHeight="1">
      <c r="A185" s="34"/>
      <c r="B185" s="35"/>
      <c r="C185" s="186" t="s">
        <v>193</v>
      </c>
      <c r="D185" s="186" t="s">
        <v>131</v>
      </c>
      <c r="E185" s="187" t="s">
        <v>226</v>
      </c>
      <c r="F185" s="188" t="s">
        <v>227</v>
      </c>
      <c r="G185" s="189" t="s">
        <v>192</v>
      </c>
      <c r="H185" s="190">
        <v>205.20400000000001</v>
      </c>
      <c r="I185" s="191"/>
      <c r="J185" s="192">
        <f>ROUND(I185*H185,2)</f>
        <v>0</v>
      </c>
      <c r="K185" s="188" t="s">
        <v>135</v>
      </c>
      <c r="L185" s="39"/>
      <c r="M185" s="193" t="s">
        <v>1</v>
      </c>
      <c r="N185" s="194" t="s">
        <v>41</v>
      </c>
      <c r="O185" s="71"/>
      <c r="P185" s="195">
        <f>O185*H185</f>
        <v>0</v>
      </c>
      <c r="Q185" s="195">
        <v>0</v>
      </c>
      <c r="R185" s="195">
        <f>Q185*H185</f>
        <v>0</v>
      </c>
      <c r="S185" s="195">
        <v>5.94E-3</v>
      </c>
      <c r="T185" s="196">
        <f>S185*H185</f>
        <v>1.2189117600000001</v>
      </c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R185" s="197" t="s">
        <v>193</v>
      </c>
      <c r="AT185" s="197" t="s">
        <v>131</v>
      </c>
      <c r="AU185" s="197" t="s">
        <v>86</v>
      </c>
      <c r="AY185" s="17" t="s">
        <v>128</v>
      </c>
      <c r="BE185" s="198">
        <f>IF(N185="základní",J185,0)</f>
        <v>0</v>
      </c>
      <c r="BF185" s="198">
        <f>IF(N185="snížená",J185,0)</f>
        <v>0</v>
      </c>
      <c r="BG185" s="198">
        <f>IF(N185="zákl. přenesená",J185,0)</f>
        <v>0</v>
      </c>
      <c r="BH185" s="198">
        <f>IF(N185="sníž. přenesená",J185,0)</f>
        <v>0</v>
      </c>
      <c r="BI185" s="198">
        <f>IF(N185="nulová",J185,0)</f>
        <v>0</v>
      </c>
      <c r="BJ185" s="17" t="s">
        <v>84</v>
      </c>
      <c r="BK185" s="198">
        <f>ROUND(I185*H185,2)</f>
        <v>0</v>
      </c>
      <c r="BL185" s="17" t="s">
        <v>193</v>
      </c>
      <c r="BM185" s="197" t="s">
        <v>228</v>
      </c>
    </row>
    <row r="186" spans="1:65" s="14" customFormat="1" ht="11.25">
      <c r="B186" s="210"/>
      <c r="C186" s="211"/>
      <c r="D186" s="201" t="s">
        <v>138</v>
      </c>
      <c r="E186" s="212" t="s">
        <v>1</v>
      </c>
      <c r="F186" s="213" t="s">
        <v>200</v>
      </c>
      <c r="G186" s="211"/>
      <c r="H186" s="214">
        <v>158.24680000000001</v>
      </c>
      <c r="I186" s="215"/>
      <c r="J186" s="211"/>
      <c r="K186" s="211"/>
      <c r="L186" s="216"/>
      <c r="M186" s="217"/>
      <c r="N186" s="218"/>
      <c r="O186" s="218"/>
      <c r="P186" s="218"/>
      <c r="Q186" s="218"/>
      <c r="R186" s="218"/>
      <c r="S186" s="218"/>
      <c r="T186" s="219"/>
      <c r="AT186" s="220" t="s">
        <v>138</v>
      </c>
      <c r="AU186" s="220" t="s">
        <v>86</v>
      </c>
      <c r="AV186" s="14" t="s">
        <v>86</v>
      </c>
      <c r="AW186" s="14" t="s">
        <v>33</v>
      </c>
      <c r="AX186" s="14" t="s">
        <v>76</v>
      </c>
      <c r="AY186" s="220" t="s">
        <v>128</v>
      </c>
    </row>
    <row r="187" spans="1:65" s="14" customFormat="1" ht="11.25">
      <c r="B187" s="210"/>
      <c r="C187" s="211"/>
      <c r="D187" s="201" t="s">
        <v>138</v>
      </c>
      <c r="E187" s="212" t="s">
        <v>1</v>
      </c>
      <c r="F187" s="213" t="s">
        <v>201</v>
      </c>
      <c r="G187" s="211"/>
      <c r="H187" s="214">
        <v>19.577999999999999</v>
      </c>
      <c r="I187" s="215"/>
      <c r="J187" s="211"/>
      <c r="K187" s="211"/>
      <c r="L187" s="216"/>
      <c r="M187" s="217"/>
      <c r="N187" s="218"/>
      <c r="O187" s="218"/>
      <c r="P187" s="218"/>
      <c r="Q187" s="218"/>
      <c r="R187" s="218"/>
      <c r="S187" s="218"/>
      <c r="T187" s="219"/>
      <c r="AT187" s="220" t="s">
        <v>138</v>
      </c>
      <c r="AU187" s="220" t="s">
        <v>86</v>
      </c>
      <c r="AV187" s="14" t="s">
        <v>86</v>
      </c>
      <c r="AW187" s="14" t="s">
        <v>33</v>
      </c>
      <c r="AX187" s="14" t="s">
        <v>76</v>
      </c>
      <c r="AY187" s="220" t="s">
        <v>128</v>
      </c>
    </row>
    <row r="188" spans="1:65" s="14" customFormat="1" ht="11.25">
      <c r="B188" s="210"/>
      <c r="C188" s="211"/>
      <c r="D188" s="201" t="s">
        <v>138</v>
      </c>
      <c r="E188" s="212" t="s">
        <v>1</v>
      </c>
      <c r="F188" s="213" t="s">
        <v>202</v>
      </c>
      <c r="G188" s="211"/>
      <c r="H188" s="214">
        <v>6.2579549999999999</v>
      </c>
      <c r="I188" s="215"/>
      <c r="J188" s="211"/>
      <c r="K188" s="211"/>
      <c r="L188" s="216"/>
      <c r="M188" s="217"/>
      <c r="N188" s="218"/>
      <c r="O188" s="218"/>
      <c r="P188" s="218"/>
      <c r="Q188" s="218"/>
      <c r="R188" s="218"/>
      <c r="S188" s="218"/>
      <c r="T188" s="219"/>
      <c r="AT188" s="220" t="s">
        <v>138</v>
      </c>
      <c r="AU188" s="220" t="s">
        <v>86</v>
      </c>
      <c r="AV188" s="14" t="s">
        <v>86</v>
      </c>
      <c r="AW188" s="14" t="s">
        <v>33</v>
      </c>
      <c r="AX188" s="14" t="s">
        <v>76</v>
      </c>
      <c r="AY188" s="220" t="s">
        <v>128</v>
      </c>
    </row>
    <row r="189" spans="1:65" s="14" customFormat="1" ht="11.25">
      <c r="B189" s="210"/>
      <c r="C189" s="211"/>
      <c r="D189" s="201" t="s">
        <v>138</v>
      </c>
      <c r="E189" s="212" t="s">
        <v>1</v>
      </c>
      <c r="F189" s="213" t="s">
        <v>203</v>
      </c>
      <c r="G189" s="211"/>
      <c r="H189" s="214">
        <v>21.121099999999998</v>
      </c>
      <c r="I189" s="215"/>
      <c r="J189" s="211"/>
      <c r="K189" s="211"/>
      <c r="L189" s="216"/>
      <c r="M189" s="217"/>
      <c r="N189" s="218"/>
      <c r="O189" s="218"/>
      <c r="P189" s="218"/>
      <c r="Q189" s="218"/>
      <c r="R189" s="218"/>
      <c r="S189" s="218"/>
      <c r="T189" s="219"/>
      <c r="AT189" s="220" t="s">
        <v>138</v>
      </c>
      <c r="AU189" s="220" t="s">
        <v>86</v>
      </c>
      <c r="AV189" s="14" t="s">
        <v>86</v>
      </c>
      <c r="AW189" s="14" t="s">
        <v>33</v>
      </c>
      <c r="AX189" s="14" t="s">
        <v>76</v>
      </c>
      <c r="AY189" s="220" t="s">
        <v>128</v>
      </c>
    </row>
    <row r="190" spans="1:65" s="15" customFormat="1" ht="11.25">
      <c r="B190" s="221"/>
      <c r="C190" s="222"/>
      <c r="D190" s="201" t="s">
        <v>138</v>
      </c>
      <c r="E190" s="223" t="s">
        <v>1</v>
      </c>
      <c r="F190" s="224" t="s">
        <v>143</v>
      </c>
      <c r="G190" s="222"/>
      <c r="H190" s="225">
        <v>205.203855</v>
      </c>
      <c r="I190" s="226"/>
      <c r="J190" s="222"/>
      <c r="K190" s="222"/>
      <c r="L190" s="227"/>
      <c r="M190" s="228"/>
      <c r="N190" s="229"/>
      <c r="O190" s="229"/>
      <c r="P190" s="229"/>
      <c r="Q190" s="229"/>
      <c r="R190" s="229"/>
      <c r="S190" s="229"/>
      <c r="T190" s="230"/>
      <c r="AT190" s="231" t="s">
        <v>138</v>
      </c>
      <c r="AU190" s="231" t="s">
        <v>86</v>
      </c>
      <c r="AV190" s="15" t="s">
        <v>136</v>
      </c>
      <c r="AW190" s="15" t="s">
        <v>33</v>
      </c>
      <c r="AX190" s="15" t="s">
        <v>84</v>
      </c>
      <c r="AY190" s="231" t="s">
        <v>128</v>
      </c>
    </row>
    <row r="191" spans="1:65" s="2" customFormat="1" ht="16.5" customHeight="1">
      <c r="A191" s="34"/>
      <c r="B191" s="35"/>
      <c r="C191" s="186" t="s">
        <v>229</v>
      </c>
      <c r="D191" s="186" t="s">
        <v>131</v>
      </c>
      <c r="E191" s="187" t="s">
        <v>230</v>
      </c>
      <c r="F191" s="188" t="s">
        <v>231</v>
      </c>
      <c r="G191" s="189" t="s">
        <v>232</v>
      </c>
      <c r="H191" s="190">
        <v>191.73</v>
      </c>
      <c r="I191" s="191"/>
      <c r="J191" s="192">
        <f>ROUND(I191*H191,2)</f>
        <v>0</v>
      </c>
      <c r="K191" s="188" t="s">
        <v>135</v>
      </c>
      <c r="L191" s="39"/>
      <c r="M191" s="193" t="s">
        <v>1</v>
      </c>
      <c r="N191" s="194" t="s">
        <v>41</v>
      </c>
      <c r="O191" s="71"/>
      <c r="P191" s="195">
        <f>O191*H191</f>
        <v>0</v>
      </c>
      <c r="Q191" s="195">
        <v>0</v>
      </c>
      <c r="R191" s="195">
        <f>Q191*H191</f>
        <v>0</v>
      </c>
      <c r="S191" s="195">
        <v>2.5999999999999999E-3</v>
      </c>
      <c r="T191" s="196">
        <f>S191*H191</f>
        <v>0.49849799999999994</v>
      </c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R191" s="197" t="s">
        <v>193</v>
      </c>
      <c r="AT191" s="197" t="s">
        <v>131</v>
      </c>
      <c r="AU191" s="197" t="s">
        <v>86</v>
      </c>
      <c r="AY191" s="17" t="s">
        <v>128</v>
      </c>
      <c r="BE191" s="198">
        <f>IF(N191="základní",J191,0)</f>
        <v>0</v>
      </c>
      <c r="BF191" s="198">
        <f>IF(N191="snížená",J191,0)</f>
        <v>0</v>
      </c>
      <c r="BG191" s="198">
        <f>IF(N191="zákl. přenesená",J191,0)</f>
        <v>0</v>
      </c>
      <c r="BH191" s="198">
        <f>IF(N191="sníž. přenesená",J191,0)</f>
        <v>0</v>
      </c>
      <c r="BI191" s="198">
        <f>IF(N191="nulová",J191,0)</f>
        <v>0</v>
      </c>
      <c r="BJ191" s="17" t="s">
        <v>84</v>
      </c>
      <c r="BK191" s="198">
        <f>ROUND(I191*H191,2)</f>
        <v>0</v>
      </c>
      <c r="BL191" s="17" t="s">
        <v>193</v>
      </c>
      <c r="BM191" s="197" t="s">
        <v>233</v>
      </c>
    </row>
    <row r="192" spans="1:65" s="14" customFormat="1" ht="11.25">
      <c r="B192" s="210"/>
      <c r="C192" s="211"/>
      <c r="D192" s="201" t="s">
        <v>138</v>
      </c>
      <c r="E192" s="212" t="s">
        <v>1</v>
      </c>
      <c r="F192" s="213" t="s">
        <v>234</v>
      </c>
      <c r="G192" s="211"/>
      <c r="H192" s="214">
        <v>191.73</v>
      </c>
      <c r="I192" s="215"/>
      <c r="J192" s="211"/>
      <c r="K192" s="211"/>
      <c r="L192" s="216"/>
      <c r="M192" s="217"/>
      <c r="N192" s="218"/>
      <c r="O192" s="218"/>
      <c r="P192" s="218"/>
      <c r="Q192" s="218"/>
      <c r="R192" s="218"/>
      <c r="S192" s="218"/>
      <c r="T192" s="219"/>
      <c r="AT192" s="220" t="s">
        <v>138</v>
      </c>
      <c r="AU192" s="220" t="s">
        <v>86</v>
      </c>
      <c r="AV192" s="14" t="s">
        <v>86</v>
      </c>
      <c r="AW192" s="14" t="s">
        <v>33</v>
      </c>
      <c r="AX192" s="14" t="s">
        <v>84</v>
      </c>
      <c r="AY192" s="220" t="s">
        <v>128</v>
      </c>
    </row>
    <row r="193" spans="1:65" s="2" customFormat="1" ht="16.5" customHeight="1">
      <c r="A193" s="34"/>
      <c r="B193" s="35"/>
      <c r="C193" s="186" t="s">
        <v>235</v>
      </c>
      <c r="D193" s="186" t="s">
        <v>131</v>
      </c>
      <c r="E193" s="187" t="s">
        <v>236</v>
      </c>
      <c r="F193" s="188" t="s">
        <v>237</v>
      </c>
      <c r="G193" s="189" t="s">
        <v>232</v>
      </c>
      <c r="H193" s="190">
        <v>154.4</v>
      </c>
      <c r="I193" s="191"/>
      <c r="J193" s="192">
        <f>ROUND(I193*H193,2)</f>
        <v>0</v>
      </c>
      <c r="K193" s="188" t="s">
        <v>135</v>
      </c>
      <c r="L193" s="39"/>
      <c r="M193" s="193" t="s">
        <v>1</v>
      </c>
      <c r="N193" s="194" t="s">
        <v>41</v>
      </c>
      <c r="O193" s="71"/>
      <c r="P193" s="195">
        <f>O193*H193</f>
        <v>0</v>
      </c>
      <c r="Q193" s="195">
        <v>0</v>
      </c>
      <c r="R193" s="195">
        <f>Q193*H193</f>
        <v>0</v>
      </c>
      <c r="S193" s="195">
        <v>3.9399999999999999E-3</v>
      </c>
      <c r="T193" s="196">
        <f>S193*H193</f>
        <v>0.60833599999999999</v>
      </c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R193" s="197" t="s">
        <v>193</v>
      </c>
      <c r="AT193" s="197" t="s">
        <v>131</v>
      </c>
      <c r="AU193" s="197" t="s">
        <v>86</v>
      </c>
      <c r="AY193" s="17" t="s">
        <v>128</v>
      </c>
      <c r="BE193" s="198">
        <f>IF(N193="základní",J193,0)</f>
        <v>0</v>
      </c>
      <c r="BF193" s="198">
        <f>IF(N193="snížená",J193,0)</f>
        <v>0</v>
      </c>
      <c r="BG193" s="198">
        <f>IF(N193="zákl. přenesená",J193,0)</f>
        <v>0</v>
      </c>
      <c r="BH193" s="198">
        <f>IF(N193="sníž. přenesená",J193,0)</f>
        <v>0</v>
      </c>
      <c r="BI193" s="198">
        <f>IF(N193="nulová",J193,0)</f>
        <v>0</v>
      </c>
      <c r="BJ193" s="17" t="s">
        <v>84</v>
      </c>
      <c r="BK193" s="198">
        <f>ROUND(I193*H193,2)</f>
        <v>0</v>
      </c>
      <c r="BL193" s="17" t="s">
        <v>193</v>
      </c>
      <c r="BM193" s="197" t="s">
        <v>238</v>
      </c>
    </row>
    <row r="194" spans="1:65" s="14" customFormat="1" ht="11.25">
      <c r="B194" s="210"/>
      <c r="C194" s="211"/>
      <c r="D194" s="201" t="s">
        <v>138</v>
      </c>
      <c r="E194" s="212" t="s">
        <v>1</v>
      </c>
      <c r="F194" s="213" t="s">
        <v>239</v>
      </c>
      <c r="G194" s="211"/>
      <c r="H194" s="214">
        <v>154.4</v>
      </c>
      <c r="I194" s="215"/>
      <c r="J194" s="211"/>
      <c r="K194" s="211"/>
      <c r="L194" s="216"/>
      <c r="M194" s="217"/>
      <c r="N194" s="218"/>
      <c r="O194" s="218"/>
      <c r="P194" s="218"/>
      <c r="Q194" s="218"/>
      <c r="R194" s="218"/>
      <c r="S194" s="218"/>
      <c r="T194" s="219"/>
      <c r="AT194" s="220" t="s">
        <v>138</v>
      </c>
      <c r="AU194" s="220" t="s">
        <v>86</v>
      </c>
      <c r="AV194" s="14" t="s">
        <v>86</v>
      </c>
      <c r="AW194" s="14" t="s">
        <v>33</v>
      </c>
      <c r="AX194" s="14" t="s">
        <v>84</v>
      </c>
      <c r="AY194" s="220" t="s">
        <v>128</v>
      </c>
    </row>
    <row r="195" spans="1:65" s="2" customFormat="1" ht="16.5" customHeight="1">
      <c r="A195" s="34"/>
      <c r="B195" s="35"/>
      <c r="C195" s="186" t="s">
        <v>240</v>
      </c>
      <c r="D195" s="186" t="s">
        <v>131</v>
      </c>
      <c r="E195" s="187" t="s">
        <v>241</v>
      </c>
      <c r="F195" s="188" t="s">
        <v>242</v>
      </c>
      <c r="G195" s="189" t="s">
        <v>155</v>
      </c>
      <c r="H195" s="190">
        <v>1</v>
      </c>
      <c r="I195" s="191"/>
      <c r="J195" s="192">
        <f>ROUND(I195*H195,2)</f>
        <v>0</v>
      </c>
      <c r="K195" s="188" t="s">
        <v>147</v>
      </c>
      <c r="L195" s="39"/>
      <c r="M195" s="193" t="s">
        <v>1</v>
      </c>
      <c r="N195" s="194" t="s">
        <v>41</v>
      </c>
      <c r="O195" s="71"/>
      <c r="P195" s="195">
        <f>O195*H195</f>
        <v>0</v>
      </c>
      <c r="Q195" s="195">
        <v>0</v>
      </c>
      <c r="R195" s="195">
        <f>Q195*H195</f>
        <v>0</v>
      </c>
      <c r="S195" s="195">
        <v>3.9399999999999999E-3</v>
      </c>
      <c r="T195" s="196">
        <f>S195*H195</f>
        <v>3.9399999999999999E-3</v>
      </c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R195" s="197" t="s">
        <v>193</v>
      </c>
      <c r="AT195" s="197" t="s">
        <v>131</v>
      </c>
      <c r="AU195" s="197" t="s">
        <v>86</v>
      </c>
      <c r="AY195" s="17" t="s">
        <v>128</v>
      </c>
      <c r="BE195" s="198">
        <f>IF(N195="základní",J195,0)</f>
        <v>0</v>
      </c>
      <c r="BF195" s="198">
        <f>IF(N195="snížená",J195,0)</f>
        <v>0</v>
      </c>
      <c r="BG195" s="198">
        <f>IF(N195="zákl. přenesená",J195,0)</f>
        <v>0</v>
      </c>
      <c r="BH195" s="198">
        <f>IF(N195="sníž. přenesená",J195,0)</f>
        <v>0</v>
      </c>
      <c r="BI195" s="198">
        <f>IF(N195="nulová",J195,0)</f>
        <v>0</v>
      </c>
      <c r="BJ195" s="17" t="s">
        <v>84</v>
      </c>
      <c r="BK195" s="198">
        <f>ROUND(I195*H195,2)</f>
        <v>0</v>
      </c>
      <c r="BL195" s="17" t="s">
        <v>193</v>
      </c>
      <c r="BM195" s="197" t="s">
        <v>243</v>
      </c>
    </row>
    <row r="196" spans="1:65" s="2" customFormat="1" ht="16.5" customHeight="1">
      <c r="A196" s="34"/>
      <c r="B196" s="35"/>
      <c r="C196" s="186" t="s">
        <v>244</v>
      </c>
      <c r="D196" s="186" t="s">
        <v>131</v>
      </c>
      <c r="E196" s="187" t="s">
        <v>245</v>
      </c>
      <c r="F196" s="188" t="s">
        <v>246</v>
      </c>
      <c r="G196" s="189" t="s">
        <v>155</v>
      </c>
      <c r="H196" s="190">
        <v>1</v>
      </c>
      <c r="I196" s="191"/>
      <c r="J196" s="192">
        <f>ROUND(I196*H196,2)</f>
        <v>0</v>
      </c>
      <c r="K196" s="188" t="s">
        <v>147</v>
      </c>
      <c r="L196" s="39"/>
      <c r="M196" s="193" t="s">
        <v>1</v>
      </c>
      <c r="N196" s="194" t="s">
        <v>41</v>
      </c>
      <c r="O196" s="71"/>
      <c r="P196" s="195">
        <f>O196*H196</f>
        <v>0</v>
      </c>
      <c r="Q196" s="195">
        <v>0</v>
      </c>
      <c r="R196" s="195">
        <f>Q196*H196</f>
        <v>0</v>
      </c>
      <c r="S196" s="195">
        <v>3.9399999999999999E-3</v>
      </c>
      <c r="T196" s="196">
        <f>S196*H196</f>
        <v>3.9399999999999999E-3</v>
      </c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R196" s="197" t="s">
        <v>193</v>
      </c>
      <c r="AT196" s="197" t="s">
        <v>131</v>
      </c>
      <c r="AU196" s="197" t="s">
        <v>86</v>
      </c>
      <c r="AY196" s="17" t="s">
        <v>128</v>
      </c>
      <c r="BE196" s="198">
        <f>IF(N196="základní",J196,0)</f>
        <v>0</v>
      </c>
      <c r="BF196" s="198">
        <f>IF(N196="snížená",J196,0)</f>
        <v>0</v>
      </c>
      <c r="BG196" s="198">
        <f>IF(N196="zákl. přenesená",J196,0)</f>
        <v>0</v>
      </c>
      <c r="BH196" s="198">
        <f>IF(N196="sníž. přenesená",J196,0)</f>
        <v>0</v>
      </c>
      <c r="BI196" s="198">
        <f>IF(N196="nulová",J196,0)</f>
        <v>0</v>
      </c>
      <c r="BJ196" s="17" t="s">
        <v>84</v>
      </c>
      <c r="BK196" s="198">
        <f>ROUND(I196*H196,2)</f>
        <v>0</v>
      </c>
      <c r="BL196" s="17" t="s">
        <v>193</v>
      </c>
      <c r="BM196" s="197" t="s">
        <v>247</v>
      </c>
    </row>
    <row r="197" spans="1:65" s="12" customFormat="1" ht="22.9" customHeight="1">
      <c r="B197" s="170"/>
      <c r="C197" s="171"/>
      <c r="D197" s="172" t="s">
        <v>75</v>
      </c>
      <c r="E197" s="184" t="s">
        <v>248</v>
      </c>
      <c r="F197" s="184" t="s">
        <v>249</v>
      </c>
      <c r="G197" s="171"/>
      <c r="H197" s="171"/>
      <c r="I197" s="174"/>
      <c r="J197" s="185">
        <f>BK197</f>
        <v>0</v>
      </c>
      <c r="K197" s="171"/>
      <c r="L197" s="176"/>
      <c r="M197" s="177"/>
      <c r="N197" s="178"/>
      <c r="O197" s="178"/>
      <c r="P197" s="179">
        <f>SUM(P198:P199)</f>
        <v>0</v>
      </c>
      <c r="Q197" s="178"/>
      <c r="R197" s="179">
        <f>SUM(R198:R199)</f>
        <v>0</v>
      </c>
      <c r="S197" s="178"/>
      <c r="T197" s="180">
        <f>SUM(T198:T199)</f>
        <v>0.18149999999999999</v>
      </c>
      <c r="AR197" s="181" t="s">
        <v>86</v>
      </c>
      <c r="AT197" s="182" t="s">
        <v>75</v>
      </c>
      <c r="AU197" s="182" t="s">
        <v>84</v>
      </c>
      <c r="AY197" s="181" t="s">
        <v>128</v>
      </c>
      <c r="BK197" s="183">
        <f>SUM(BK198:BK199)</f>
        <v>0</v>
      </c>
    </row>
    <row r="198" spans="1:65" s="2" customFormat="1" ht="16.5" customHeight="1">
      <c r="A198" s="34"/>
      <c r="B198" s="35"/>
      <c r="C198" s="186" t="s">
        <v>7</v>
      </c>
      <c r="D198" s="186" t="s">
        <v>131</v>
      </c>
      <c r="E198" s="187" t="s">
        <v>250</v>
      </c>
      <c r="F198" s="188" t="s">
        <v>251</v>
      </c>
      <c r="G198" s="189" t="s">
        <v>146</v>
      </c>
      <c r="H198" s="190">
        <v>11</v>
      </c>
      <c r="I198" s="191"/>
      <c r="J198" s="192">
        <f>ROUND(I198*H198,2)</f>
        <v>0</v>
      </c>
      <c r="K198" s="188" t="s">
        <v>135</v>
      </c>
      <c r="L198" s="39"/>
      <c r="M198" s="193" t="s">
        <v>1</v>
      </c>
      <c r="N198" s="194" t="s">
        <v>41</v>
      </c>
      <c r="O198" s="71"/>
      <c r="P198" s="195">
        <f>O198*H198</f>
        <v>0</v>
      </c>
      <c r="Q198" s="195">
        <v>0</v>
      </c>
      <c r="R198" s="195">
        <f>Q198*H198</f>
        <v>0</v>
      </c>
      <c r="S198" s="195">
        <v>1.6500000000000001E-2</v>
      </c>
      <c r="T198" s="196">
        <f>S198*H198</f>
        <v>0.18149999999999999</v>
      </c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R198" s="197" t="s">
        <v>193</v>
      </c>
      <c r="AT198" s="197" t="s">
        <v>131</v>
      </c>
      <c r="AU198" s="197" t="s">
        <v>86</v>
      </c>
      <c r="AY198" s="17" t="s">
        <v>128</v>
      </c>
      <c r="BE198" s="198">
        <f>IF(N198="základní",J198,0)</f>
        <v>0</v>
      </c>
      <c r="BF198" s="198">
        <f>IF(N198="snížená",J198,0)</f>
        <v>0</v>
      </c>
      <c r="BG198" s="198">
        <f>IF(N198="zákl. přenesená",J198,0)</f>
        <v>0</v>
      </c>
      <c r="BH198" s="198">
        <f>IF(N198="sníž. přenesená",J198,0)</f>
        <v>0</v>
      </c>
      <c r="BI198" s="198">
        <f>IF(N198="nulová",J198,0)</f>
        <v>0</v>
      </c>
      <c r="BJ198" s="17" t="s">
        <v>84</v>
      </c>
      <c r="BK198" s="198">
        <f>ROUND(I198*H198,2)</f>
        <v>0</v>
      </c>
      <c r="BL198" s="17" t="s">
        <v>193</v>
      </c>
      <c r="BM198" s="197" t="s">
        <v>252</v>
      </c>
    </row>
    <row r="199" spans="1:65" s="14" customFormat="1" ht="11.25">
      <c r="B199" s="210"/>
      <c r="C199" s="211"/>
      <c r="D199" s="201" t="s">
        <v>138</v>
      </c>
      <c r="E199" s="212" t="s">
        <v>1</v>
      </c>
      <c r="F199" s="213" t="s">
        <v>253</v>
      </c>
      <c r="G199" s="211"/>
      <c r="H199" s="214">
        <v>11</v>
      </c>
      <c r="I199" s="215"/>
      <c r="J199" s="211"/>
      <c r="K199" s="211"/>
      <c r="L199" s="216"/>
      <c r="M199" s="217"/>
      <c r="N199" s="218"/>
      <c r="O199" s="218"/>
      <c r="P199" s="218"/>
      <c r="Q199" s="218"/>
      <c r="R199" s="218"/>
      <c r="S199" s="218"/>
      <c r="T199" s="219"/>
      <c r="AT199" s="220" t="s">
        <v>138</v>
      </c>
      <c r="AU199" s="220" t="s">
        <v>86</v>
      </c>
      <c r="AV199" s="14" t="s">
        <v>86</v>
      </c>
      <c r="AW199" s="14" t="s">
        <v>33</v>
      </c>
      <c r="AX199" s="14" t="s">
        <v>84</v>
      </c>
      <c r="AY199" s="220" t="s">
        <v>128</v>
      </c>
    </row>
    <row r="200" spans="1:65" s="12" customFormat="1" ht="22.9" customHeight="1">
      <c r="B200" s="170"/>
      <c r="C200" s="171"/>
      <c r="D200" s="172" t="s">
        <v>75</v>
      </c>
      <c r="E200" s="184" t="s">
        <v>254</v>
      </c>
      <c r="F200" s="184" t="s">
        <v>255</v>
      </c>
      <c r="G200" s="171"/>
      <c r="H200" s="171"/>
      <c r="I200" s="174"/>
      <c r="J200" s="185">
        <f>BK200</f>
        <v>0</v>
      </c>
      <c r="K200" s="171"/>
      <c r="L200" s="176"/>
      <c r="M200" s="177"/>
      <c r="N200" s="178"/>
      <c r="O200" s="178"/>
      <c r="P200" s="179">
        <f>P201</f>
        <v>0</v>
      </c>
      <c r="Q200" s="178"/>
      <c r="R200" s="179">
        <f>R201</f>
        <v>0</v>
      </c>
      <c r="S200" s="178"/>
      <c r="T200" s="180">
        <f>T201</f>
        <v>0.33360000000000001</v>
      </c>
      <c r="AR200" s="181" t="s">
        <v>86</v>
      </c>
      <c r="AT200" s="182" t="s">
        <v>75</v>
      </c>
      <c r="AU200" s="182" t="s">
        <v>84</v>
      </c>
      <c r="AY200" s="181" t="s">
        <v>128</v>
      </c>
      <c r="BK200" s="183">
        <f>BK201</f>
        <v>0</v>
      </c>
    </row>
    <row r="201" spans="1:65" s="2" customFormat="1" ht="16.5" customHeight="1">
      <c r="A201" s="34"/>
      <c r="B201" s="35"/>
      <c r="C201" s="186" t="s">
        <v>256</v>
      </c>
      <c r="D201" s="186" t="s">
        <v>131</v>
      </c>
      <c r="E201" s="187" t="s">
        <v>257</v>
      </c>
      <c r="F201" s="188" t="s">
        <v>258</v>
      </c>
      <c r="G201" s="189" t="s">
        <v>146</v>
      </c>
      <c r="H201" s="190">
        <v>8</v>
      </c>
      <c r="I201" s="191"/>
      <c r="J201" s="192">
        <f>ROUND(I201*H201,2)</f>
        <v>0</v>
      </c>
      <c r="K201" s="188" t="s">
        <v>135</v>
      </c>
      <c r="L201" s="39"/>
      <c r="M201" s="193" t="s">
        <v>1</v>
      </c>
      <c r="N201" s="194" t="s">
        <v>41</v>
      </c>
      <c r="O201" s="71"/>
      <c r="P201" s="195">
        <f>O201*H201</f>
        <v>0</v>
      </c>
      <c r="Q201" s="195">
        <v>0</v>
      </c>
      <c r="R201" s="195">
        <f>Q201*H201</f>
        <v>0</v>
      </c>
      <c r="S201" s="195">
        <v>4.1700000000000001E-2</v>
      </c>
      <c r="T201" s="196">
        <f>S201*H201</f>
        <v>0.33360000000000001</v>
      </c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R201" s="197" t="s">
        <v>193</v>
      </c>
      <c r="AT201" s="197" t="s">
        <v>131</v>
      </c>
      <c r="AU201" s="197" t="s">
        <v>86</v>
      </c>
      <c r="AY201" s="17" t="s">
        <v>128</v>
      </c>
      <c r="BE201" s="198">
        <f>IF(N201="základní",J201,0)</f>
        <v>0</v>
      </c>
      <c r="BF201" s="198">
        <f>IF(N201="snížená",J201,0)</f>
        <v>0</v>
      </c>
      <c r="BG201" s="198">
        <f>IF(N201="zákl. přenesená",J201,0)</f>
        <v>0</v>
      </c>
      <c r="BH201" s="198">
        <f>IF(N201="sníž. přenesená",J201,0)</f>
        <v>0</v>
      </c>
      <c r="BI201" s="198">
        <f>IF(N201="nulová",J201,0)</f>
        <v>0</v>
      </c>
      <c r="BJ201" s="17" t="s">
        <v>84</v>
      </c>
      <c r="BK201" s="198">
        <f>ROUND(I201*H201,2)</f>
        <v>0</v>
      </c>
      <c r="BL201" s="17" t="s">
        <v>193</v>
      </c>
      <c r="BM201" s="197" t="s">
        <v>259</v>
      </c>
    </row>
    <row r="202" spans="1:65" s="12" customFormat="1" ht="22.9" customHeight="1">
      <c r="B202" s="170"/>
      <c r="C202" s="171"/>
      <c r="D202" s="172" t="s">
        <v>75</v>
      </c>
      <c r="E202" s="184" t="s">
        <v>260</v>
      </c>
      <c r="F202" s="184" t="s">
        <v>261</v>
      </c>
      <c r="G202" s="171"/>
      <c r="H202" s="171"/>
      <c r="I202" s="174"/>
      <c r="J202" s="185">
        <f>BK202</f>
        <v>0</v>
      </c>
      <c r="K202" s="171"/>
      <c r="L202" s="176"/>
      <c r="M202" s="177"/>
      <c r="N202" s="178"/>
      <c r="O202" s="178"/>
      <c r="P202" s="179">
        <f>SUM(P203:P206)</f>
        <v>0</v>
      </c>
      <c r="Q202" s="178"/>
      <c r="R202" s="179">
        <f>SUM(R203:R206)</f>
        <v>0</v>
      </c>
      <c r="S202" s="178"/>
      <c r="T202" s="180">
        <f>SUM(T203:T206)</f>
        <v>0.16030000000000003</v>
      </c>
      <c r="AR202" s="181" t="s">
        <v>86</v>
      </c>
      <c r="AT202" s="182" t="s">
        <v>75</v>
      </c>
      <c r="AU202" s="182" t="s">
        <v>84</v>
      </c>
      <c r="AY202" s="181" t="s">
        <v>128</v>
      </c>
      <c r="BK202" s="183">
        <f>SUM(BK203:BK206)</f>
        <v>0</v>
      </c>
    </row>
    <row r="203" spans="1:65" s="2" customFormat="1" ht="16.5" customHeight="1">
      <c r="A203" s="34"/>
      <c r="B203" s="35"/>
      <c r="C203" s="186" t="s">
        <v>262</v>
      </c>
      <c r="D203" s="186" t="s">
        <v>131</v>
      </c>
      <c r="E203" s="187" t="s">
        <v>263</v>
      </c>
      <c r="F203" s="188" t="s">
        <v>264</v>
      </c>
      <c r="G203" s="189" t="s">
        <v>232</v>
      </c>
      <c r="H203" s="190">
        <v>4.58</v>
      </c>
      <c r="I203" s="191"/>
      <c r="J203" s="192">
        <f>ROUND(I203*H203,2)</f>
        <v>0</v>
      </c>
      <c r="K203" s="188" t="s">
        <v>135</v>
      </c>
      <c r="L203" s="39"/>
      <c r="M203" s="193" t="s">
        <v>1</v>
      </c>
      <c r="N203" s="194" t="s">
        <v>41</v>
      </c>
      <c r="O203" s="71"/>
      <c r="P203" s="195">
        <f>O203*H203</f>
        <v>0</v>
      </c>
      <c r="Q203" s="195">
        <v>0</v>
      </c>
      <c r="R203" s="195">
        <f>Q203*H203</f>
        <v>0</v>
      </c>
      <c r="S203" s="195">
        <v>3.5000000000000003E-2</v>
      </c>
      <c r="T203" s="196">
        <f>S203*H203</f>
        <v>0.16030000000000003</v>
      </c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R203" s="197" t="s">
        <v>193</v>
      </c>
      <c r="AT203" s="197" t="s">
        <v>131</v>
      </c>
      <c r="AU203" s="197" t="s">
        <v>86</v>
      </c>
      <c r="AY203" s="17" t="s">
        <v>128</v>
      </c>
      <c r="BE203" s="198">
        <f>IF(N203="základní",J203,0)</f>
        <v>0</v>
      </c>
      <c r="BF203" s="198">
        <f>IF(N203="snížená",J203,0)</f>
        <v>0</v>
      </c>
      <c r="BG203" s="198">
        <f>IF(N203="zákl. přenesená",J203,0)</f>
        <v>0</v>
      </c>
      <c r="BH203" s="198">
        <f>IF(N203="sníž. přenesená",J203,0)</f>
        <v>0</v>
      </c>
      <c r="BI203" s="198">
        <f>IF(N203="nulová",J203,0)</f>
        <v>0</v>
      </c>
      <c r="BJ203" s="17" t="s">
        <v>84</v>
      </c>
      <c r="BK203" s="198">
        <f>ROUND(I203*H203,2)</f>
        <v>0</v>
      </c>
      <c r="BL203" s="17" t="s">
        <v>193</v>
      </c>
      <c r="BM203" s="197" t="s">
        <v>265</v>
      </c>
    </row>
    <row r="204" spans="1:65" s="13" customFormat="1" ht="11.25">
      <c r="B204" s="199"/>
      <c r="C204" s="200"/>
      <c r="D204" s="201" t="s">
        <v>138</v>
      </c>
      <c r="E204" s="202" t="s">
        <v>1</v>
      </c>
      <c r="F204" s="203" t="s">
        <v>266</v>
      </c>
      <c r="G204" s="200"/>
      <c r="H204" s="202" t="s">
        <v>1</v>
      </c>
      <c r="I204" s="204"/>
      <c r="J204" s="200"/>
      <c r="K204" s="200"/>
      <c r="L204" s="205"/>
      <c r="M204" s="206"/>
      <c r="N204" s="207"/>
      <c r="O204" s="207"/>
      <c r="P204" s="207"/>
      <c r="Q204" s="207"/>
      <c r="R204" s="207"/>
      <c r="S204" s="207"/>
      <c r="T204" s="208"/>
      <c r="AT204" s="209" t="s">
        <v>138</v>
      </c>
      <c r="AU204" s="209" t="s">
        <v>86</v>
      </c>
      <c r="AV204" s="13" t="s">
        <v>84</v>
      </c>
      <c r="AW204" s="13" t="s">
        <v>33</v>
      </c>
      <c r="AX204" s="13" t="s">
        <v>76</v>
      </c>
      <c r="AY204" s="209" t="s">
        <v>128</v>
      </c>
    </row>
    <row r="205" spans="1:65" s="14" customFormat="1" ht="11.25">
      <c r="B205" s="210"/>
      <c r="C205" s="211"/>
      <c r="D205" s="201" t="s">
        <v>138</v>
      </c>
      <c r="E205" s="212" t="s">
        <v>1</v>
      </c>
      <c r="F205" s="213" t="s">
        <v>267</v>
      </c>
      <c r="G205" s="211"/>
      <c r="H205" s="214">
        <v>4.58</v>
      </c>
      <c r="I205" s="215"/>
      <c r="J205" s="211"/>
      <c r="K205" s="211"/>
      <c r="L205" s="216"/>
      <c r="M205" s="217"/>
      <c r="N205" s="218"/>
      <c r="O205" s="218"/>
      <c r="P205" s="218"/>
      <c r="Q205" s="218"/>
      <c r="R205" s="218"/>
      <c r="S205" s="218"/>
      <c r="T205" s="219"/>
      <c r="AT205" s="220" t="s">
        <v>138</v>
      </c>
      <c r="AU205" s="220" t="s">
        <v>86</v>
      </c>
      <c r="AV205" s="14" t="s">
        <v>86</v>
      </c>
      <c r="AW205" s="14" t="s">
        <v>33</v>
      </c>
      <c r="AX205" s="14" t="s">
        <v>76</v>
      </c>
      <c r="AY205" s="220" t="s">
        <v>128</v>
      </c>
    </row>
    <row r="206" spans="1:65" s="15" customFormat="1" ht="11.25">
      <c r="B206" s="221"/>
      <c r="C206" s="222"/>
      <c r="D206" s="201" t="s">
        <v>138</v>
      </c>
      <c r="E206" s="223" t="s">
        <v>1</v>
      </c>
      <c r="F206" s="224" t="s">
        <v>143</v>
      </c>
      <c r="G206" s="222"/>
      <c r="H206" s="225">
        <v>4.58</v>
      </c>
      <c r="I206" s="226"/>
      <c r="J206" s="222"/>
      <c r="K206" s="222"/>
      <c r="L206" s="227"/>
      <c r="M206" s="228"/>
      <c r="N206" s="229"/>
      <c r="O206" s="229"/>
      <c r="P206" s="229"/>
      <c r="Q206" s="229"/>
      <c r="R206" s="229"/>
      <c r="S206" s="229"/>
      <c r="T206" s="230"/>
      <c r="AT206" s="231" t="s">
        <v>138</v>
      </c>
      <c r="AU206" s="231" t="s">
        <v>86</v>
      </c>
      <c r="AV206" s="15" t="s">
        <v>136</v>
      </c>
      <c r="AW206" s="15" t="s">
        <v>33</v>
      </c>
      <c r="AX206" s="15" t="s">
        <v>84</v>
      </c>
      <c r="AY206" s="231" t="s">
        <v>128</v>
      </c>
    </row>
    <row r="207" spans="1:65" s="12" customFormat="1" ht="25.9" customHeight="1">
      <c r="B207" s="170"/>
      <c r="C207" s="171"/>
      <c r="D207" s="172" t="s">
        <v>75</v>
      </c>
      <c r="E207" s="173" t="s">
        <v>268</v>
      </c>
      <c r="F207" s="173" t="s">
        <v>269</v>
      </c>
      <c r="G207" s="171"/>
      <c r="H207" s="171"/>
      <c r="I207" s="174"/>
      <c r="J207" s="175">
        <f>BK207</f>
        <v>0</v>
      </c>
      <c r="K207" s="171"/>
      <c r="L207" s="176"/>
      <c r="M207" s="177"/>
      <c r="N207" s="178"/>
      <c r="O207" s="178"/>
      <c r="P207" s="179">
        <f>P208</f>
        <v>0</v>
      </c>
      <c r="Q207" s="178"/>
      <c r="R207" s="179">
        <f>R208</f>
        <v>0</v>
      </c>
      <c r="S207" s="178"/>
      <c r="T207" s="180">
        <f>T208</f>
        <v>0</v>
      </c>
      <c r="AR207" s="181" t="s">
        <v>157</v>
      </c>
      <c r="AT207" s="182" t="s">
        <v>75</v>
      </c>
      <c r="AU207" s="182" t="s">
        <v>76</v>
      </c>
      <c r="AY207" s="181" t="s">
        <v>128</v>
      </c>
      <c r="BK207" s="183">
        <f>BK208</f>
        <v>0</v>
      </c>
    </row>
    <row r="208" spans="1:65" s="12" customFormat="1" ht="22.9" customHeight="1">
      <c r="B208" s="170"/>
      <c r="C208" s="171"/>
      <c r="D208" s="172" t="s">
        <v>75</v>
      </c>
      <c r="E208" s="184" t="s">
        <v>270</v>
      </c>
      <c r="F208" s="184" t="s">
        <v>271</v>
      </c>
      <c r="G208" s="171"/>
      <c r="H208" s="171"/>
      <c r="I208" s="174"/>
      <c r="J208" s="185">
        <f>BK208</f>
        <v>0</v>
      </c>
      <c r="K208" s="171"/>
      <c r="L208" s="176"/>
      <c r="M208" s="177"/>
      <c r="N208" s="178"/>
      <c r="O208" s="178"/>
      <c r="P208" s="179">
        <f>SUM(P209:P210)</f>
        <v>0</v>
      </c>
      <c r="Q208" s="178"/>
      <c r="R208" s="179">
        <f>SUM(R209:R210)</f>
        <v>0</v>
      </c>
      <c r="S208" s="178"/>
      <c r="T208" s="180">
        <f>SUM(T209:T210)</f>
        <v>0</v>
      </c>
      <c r="AR208" s="181" t="s">
        <v>157</v>
      </c>
      <c r="AT208" s="182" t="s">
        <v>75</v>
      </c>
      <c r="AU208" s="182" t="s">
        <v>84</v>
      </c>
      <c r="AY208" s="181" t="s">
        <v>128</v>
      </c>
      <c r="BK208" s="183">
        <f>SUM(BK209:BK210)</f>
        <v>0</v>
      </c>
    </row>
    <row r="209" spans="1:65" s="2" customFormat="1" ht="37.9" customHeight="1">
      <c r="A209" s="34"/>
      <c r="B209" s="35"/>
      <c r="C209" s="186" t="s">
        <v>272</v>
      </c>
      <c r="D209" s="186" t="s">
        <v>131</v>
      </c>
      <c r="E209" s="187" t="s">
        <v>273</v>
      </c>
      <c r="F209" s="188" t="s">
        <v>274</v>
      </c>
      <c r="G209" s="189" t="s">
        <v>275</v>
      </c>
      <c r="H209" s="232"/>
      <c r="I209" s="191"/>
      <c r="J209" s="192">
        <f>ROUND(I209*H209,2)</f>
        <v>0</v>
      </c>
      <c r="K209" s="188" t="s">
        <v>1</v>
      </c>
      <c r="L209" s="39"/>
      <c r="M209" s="193" t="s">
        <v>1</v>
      </c>
      <c r="N209" s="194" t="s">
        <v>41</v>
      </c>
      <c r="O209" s="71"/>
      <c r="P209" s="195">
        <f>O209*H209</f>
        <v>0</v>
      </c>
      <c r="Q209" s="195">
        <v>0</v>
      </c>
      <c r="R209" s="195">
        <f>Q209*H209</f>
        <v>0</v>
      </c>
      <c r="S209" s="195">
        <v>0</v>
      </c>
      <c r="T209" s="196">
        <f>S209*H209</f>
        <v>0</v>
      </c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R209" s="197" t="s">
        <v>276</v>
      </c>
      <c r="AT209" s="197" t="s">
        <v>131</v>
      </c>
      <c r="AU209" s="197" t="s">
        <v>86</v>
      </c>
      <c r="AY209" s="17" t="s">
        <v>128</v>
      </c>
      <c r="BE209" s="198">
        <f>IF(N209="základní",J209,0)</f>
        <v>0</v>
      </c>
      <c r="BF209" s="198">
        <f>IF(N209="snížená",J209,0)</f>
        <v>0</v>
      </c>
      <c r="BG209" s="198">
        <f>IF(N209="zákl. přenesená",J209,0)</f>
        <v>0</v>
      </c>
      <c r="BH209" s="198">
        <f>IF(N209="sníž. přenesená",J209,0)</f>
        <v>0</v>
      </c>
      <c r="BI209" s="198">
        <f>IF(N209="nulová",J209,0)</f>
        <v>0</v>
      </c>
      <c r="BJ209" s="17" t="s">
        <v>84</v>
      </c>
      <c r="BK209" s="198">
        <f>ROUND(I209*H209,2)</f>
        <v>0</v>
      </c>
      <c r="BL209" s="17" t="s">
        <v>276</v>
      </c>
      <c r="BM209" s="197" t="s">
        <v>277</v>
      </c>
    </row>
    <row r="210" spans="1:65" s="2" customFormat="1" ht="19.5">
      <c r="A210" s="34"/>
      <c r="B210" s="35"/>
      <c r="C210" s="36"/>
      <c r="D210" s="201" t="s">
        <v>278</v>
      </c>
      <c r="E210" s="36"/>
      <c r="F210" s="233" t="s">
        <v>279</v>
      </c>
      <c r="G210" s="36"/>
      <c r="H210" s="36"/>
      <c r="I210" s="234"/>
      <c r="J210" s="36"/>
      <c r="K210" s="36"/>
      <c r="L210" s="39"/>
      <c r="M210" s="235"/>
      <c r="N210" s="236"/>
      <c r="O210" s="237"/>
      <c r="P210" s="237"/>
      <c r="Q210" s="237"/>
      <c r="R210" s="237"/>
      <c r="S210" s="237"/>
      <c r="T210" s="238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T210" s="17" t="s">
        <v>278</v>
      </c>
      <c r="AU210" s="17" t="s">
        <v>86</v>
      </c>
    </row>
    <row r="211" spans="1:65" s="2" customFormat="1" ht="6.95" customHeight="1">
      <c r="A211" s="34"/>
      <c r="B211" s="54"/>
      <c r="C211" s="55"/>
      <c r="D211" s="55"/>
      <c r="E211" s="55"/>
      <c r="F211" s="55"/>
      <c r="G211" s="55"/>
      <c r="H211" s="55"/>
      <c r="I211" s="55"/>
      <c r="J211" s="55"/>
      <c r="K211" s="55"/>
      <c r="L211" s="39"/>
      <c r="M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</row>
  </sheetData>
  <sheetProtection algorithmName="SHA-512" hashValue="19Y5hADMahmoJjkqMTJ8D22syf5RWaOiUUvEahzJC9JqmryLrPiWbNWJagweYGVFZ/jZjmkqCRdCZ738KV5vJQ==" saltValue="l9G2FUN3eVkq7iv0lSAyDWpuC21T2twTI5Kj+fQ1ZIWqiUNS0rnzC4xVRn0WBCPpqm4VsKCm5crPB0WnCSpHNw==" spinCount="100000" sheet="1" objects="1" scenarios="1" formatColumns="0" formatRows="0" autoFilter="0"/>
  <autoFilter ref="C129:K210"/>
  <mergeCells count="9">
    <mergeCell ref="E87:H87"/>
    <mergeCell ref="E120:H120"/>
    <mergeCell ref="E122:H122"/>
    <mergeCell ref="L2:V2"/>
    <mergeCell ref="E7:H7"/>
    <mergeCell ref="E9:H9"/>
    <mergeCell ref="E18:H18"/>
    <mergeCell ref="E27:H27"/>
    <mergeCell ref="E85:H85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M261"/>
  <sheetViews>
    <sheetView showGridLines="0" workbookViewId="0"/>
  </sheetViews>
  <sheetFormatPr defaultRowHeight="1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10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  <c r="AT2" s="17" t="s">
        <v>89</v>
      </c>
    </row>
    <row r="3" spans="1:46" s="1" customFormat="1" ht="6.95" customHeight="1">
      <c r="B3" s="108"/>
      <c r="C3" s="109"/>
      <c r="D3" s="109"/>
      <c r="E3" s="109"/>
      <c r="F3" s="109"/>
      <c r="G3" s="109"/>
      <c r="H3" s="109"/>
      <c r="I3" s="109"/>
      <c r="J3" s="109"/>
      <c r="K3" s="109"/>
      <c r="L3" s="20"/>
      <c r="AT3" s="17" t="s">
        <v>86</v>
      </c>
    </row>
    <row r="4" spans="1:46" s="1" customFormat="1" ht="24.95" customHeight="1">
      <c r="B4" s="20"/>
      <c r="D4" s="110" t="s">
        <v>90</v>
      </c>
      <c r="L4" s="20"/>
      <c r="M4" s="111" t="s">
        <v>10</v>
      </c>
      <c r="AT4" s="17" t="s">
        <v>4</v>
      </c>
    </row>
    <row r="5" spans="1:46" s="1" customFormat="1" ht="6.95" customHeight="1">
      <c r="B5" s="20"/>
      <c r="L5" s="20"/>
    </row>
    <row r="6" spans="1:46" s="1" customFormat="1" ht="12" customHeight="1">
      <c r="B6" s="20"/>
      <c r="D6" s="112" t="s">
        <v>16</v>
      </c>
      <c r="L6" s="20"/>
    </row>
    <row r="7" spans="1:46" s="1" customFormat="1" ht="16.5" customHeight="1">
      <c r="B7" s="20"/>
      <c r="E7" s="296" t="str">
        <f>'Rekapitulace stavby'!K6</f>
        <v>Výměna střešní krytiny na objektu ZŠ Kamenný Újezd Plavnická 300,37381 Kamenný Újezd</v>
      </c>
      <c r="F7" s="297"/>
      <c r="G7" s="297"/>
      <c r="H7" s="297"/>
      <c r="L7" s="20"/>
    </row>
    <row r="8" spans="1:46" s="2" customFormat="1" ht="12" customHeight="1">
      <c r="A8" s="34"/>
      <c r="B8" s="39"/>
      <c r="C8" s="34"/>
      <c r="D8" s="112" t="s">
        <v>91</v>
      </c>
      <c r="E8" s="34"/>
      <c r="F8" s="34"/>
      <c r="G8" s="34"/>
      <c r="H8" s="34"/>
      <c r="I8" s="34"/>
      <c r="J8" s="34"/>
      <c r="K8" s="34"/>
      <c r="L8" s="51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</row>
    <row r="9" spans="1:46" s="2" customFormat="1" ht="16.5" customHeight="1">
      <c r="A9" s="34"/>
      <c r="B9" s="39"/>
      <c r="C9" s="34"/>
      <c r="D9" s="34"/>
      <c r="E9" s="298" t="s">
        <v>280</v>
      </c>
      <c r="F9" s="299"/>
      <c r="G9" s="299"/>
      <c r="H9" s="299"/>
      <c r="I9" s="34"/>
      <c r="J9" s="34"/>
      <c r="K9" s="34"/>
      <c r="L9" s="51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</row>
    <row r="10" spans="1:46" s="2" customFormat="1" ht="11.25">
      <c r="A10" s="34"/>
      <c r="B10" s="39"/>
      <c r="C10" s="34"/>
      <c r="D10" s="34"/>
      <c r="E10" s="34"/>
      <c r="F10" s="34"/>
      <c r="G10" s="34"/>
      <c r="H10" s="34"/>
      <c r="I10" s="34"/>
      <c r="J10" s="34"/>
      <c r="K10" s="34"/>
      <c r="L10" s="51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</row>
    <row r="11" spans="1:46" s="2" customFormat="1" ht="12" customHeight="1">
      <c r="A11" s="34"/>
      <c r="B11" s="39"/>
      <c r="C11" s="34"/>
      <c r="D11" s="112" t="s">
        <v>18</v>
      </c>
      <c r="E11" s="34"/>
      <c r="F11" s="113" t="s">
        <v>1</v>
      </c>
      <c r="G11" s="34"/>
      <c r="H11" s="34"/>
      <c r="I11" s="112" t="s">
        <v>19</v>
      </c>
      <c r="J11" s="113" t="s">
        <v>1</v>
      </c>
      <c r="K11" s="34"/>
      <c r="L11" s="51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</row>
    <row r="12" spans="1:46" s="2" customFormat="1" ht="12" customHeight="1">
      <c r="A12" s="34"/>
      <c r="B12" s="39"/>
      <c r="C12" s="34"/>
      <c r="D12" s="112" t="s">
        <v>20</v>
      </c>
      <c r="E12" s="34"/>
      <c r="F12" s="113" t="s">
        <v>21</v>
      </c>
      <c r="G12" s="34"/>
      <c r="H12" s="34"/>
      <c r="I12" s="112" t="s">
        <v>22</v>
      </c>
      <c r="J12" s="114" t="str">
        <f>'Rekapitulace stavby'!AN8</f>
        <v>9. 4. 2025</v>
      </c>
      <c r="K12" s="34"/>
      <c r="L12" s="51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</row>
    <row r="13" spans="1:46" s="2" customFormat="1" ht="10.9" customHeight="1">
      <c r="A13" s="34"/>
      <c r="B13" s="39"/>
      <c r="C13" s="34"/>
      <c r="D13" s="34"/>
      <c r="E13" s="34"/>
      <c r="F13" s="34"/>
      <c r="G13" s="34"/>
      <c r="H13" s="34"/>
      <c r="I13" s="34"/>
      <c r="J13" s="34"/>
      <c r="K13" s="34"/>
      <c r="L13" s="51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</row>
    <row r="14" spans="1:46" s="2" customFormat="1" ht="12" customHeight="1">
      <c r="A14" s="34"/>
      <c r="B14" s="39"/>
      <c r="C14" s="34"/>
      <c r="D14" s="112" t="s">
        <v>24</v>
      </c>
      <c r="E14" s="34"/>
      <c r="F14" s="34"/>
      <c r="G14" s="34"/>
      <c r="H14" s="34"/>
      <c r="I14" s="112" t="s">
        <v>25</v>
      </c>
      <c r="J14" s="113" t="s">
        <v>1</v>
      </c>
      <c r="K14" s="34"/>
      <c r="L14" s="51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</row>
    <row r="15" spans="1:46" s="2" customFormat="1" ht="18" customHeight="1">
      <c r="A15" s="34"/>
      <c r="B15" s="39"/>
      <c r="C15" s="34"/>
      <c r="D15" s="34"/>
      <c r="E15" s="113" t="s">
        <v>26</v>
      </c>
      <c r="F15" s="34"/>
      <c r="G15" s="34"/>
      <c r="H15" s="34"/>
      <c r="I15" s="112" t="s">
        <v>27</v>
      </c>
      <c r="J15" s="113" t="s">
        <v>1</v>
      </c>
      <c r="K15" s="34"/>
      <c r="L15" s="51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</row>
    <row r="16" spans="1:46" s="2" customFormat="1" ht="6.95" customHeight="1">
      <c r="A16" s="34"/>
      <c r="B16" s="39"/>
      <c r="C16" s="34"/>
      <c r="D16" s="34"/>
      <c r="E16" s="34"/>
      <c r="F16" s="34"/>
      <c r="G16" s="34"/>
      <c r="H16" s="34"/>
      <c r="I16" s="34"/>
      <c r="J16" s="34"/>
      <c r="K16" s="34"/>
      <c r="L16" s="51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</row>
    <row r="17" spans="1:31" s="2" customFormat="1" ht="12" customHeight="1">
      <c r="A17" s="34"/>
      <c r="B17" s="39"/>
      <c r="C17" s="34"/>
      <c r="D17" s="112" t="s">
        <v>28</v>
      </c>
      <c r="E17" s="34"/>
      <c r="F17" s="34"/>
      <c r="G17" s="34"/>
      <c r="H17" s="34"/>
      <c r="I17" s="112" t="s">
        <v>25</v>
      </c>
      <c r="J17" s="30" t="str">
        <f>'Rekapitulace stavby'!AN13</f>
        <v>Vyplň údaj</v>
      </c>
      <c r="K17" s="34"/>
      <c r="L17" s="51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</row>
    <row r="18" spans="1:31" s="2" customFormat="1" ht="18" customHeight="1">
      <c r="A18" s="34"/>
      <c r="B18" s="39"/>
      <c r="C18" s="34"/>
      <c r="D18" s="34"/>
      <c r="E18" s="300" t="str">
        <f>'Rekapitulace stavby'!E14</f>
        <v>Vyplň údaj</v>
      </c>
      <c r="F18" s="301"/>
      <c r="G18" s="301"/>
      <c r="H18" s="301"/>
      <c r="I18" s="112" t="s">
        <v>27</v>
      </c>
      <c r="J18" s="30" t="str">
        <f>'Rekapitulace stavby'!AN14</f>
        <v>Vyplň údaj</v>
      </c>
      <c r="K18" s="34"/>
      <c r="L18" s="51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</row>
    <row r="19" spans="1:31" s="2" customFormat="1" ht="6.95" customHeight="1">
      <c r="A19" s="34"/>
      <c r="B19" s="39"/>
      <c r="C19" s="34"/>
      <c r="D19" s="34"/>
      <c r="E19" s="34"/>
      <c r="F19" s="34"/>
      <c r="G19" s="34"/>
      <c r="H19" s="34"/>
      <c r="I19" s="34"/>
      <c r="J19" s="34"/>
      <c r="K19" s="34"/>
      <c r="L19" s="51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</row>
    <row r="20" spans="1:31" s="2" customFormat="1" ht="12" customHeight="1">
      <c r="A20" s="34"/>
      <c r="B20" s="39"/>
      <c r="C20" s="34"/>
      <c r="D20" s="112" t="s">
        <v>30</v>
      </c>
      <c r="E20" s="34"/>
      <c r="F20" s="34"/>
      <c r="G20" s="34"/>
      <c r="H20" s="34"/>
      <c r="I20" s="112" t="s">
        <v>25</v>
      </c>
      <c r="J20" s="113" t="s">
        <v>1</v>
      </c>
      <c r="K20" s="34"/>
      <c r="L20" s="51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</row>
    <row r="21" spans="1:31" s="2" customFormat="1" ht="18" customHeight="1">
      <c r="A21" s="34"/>
      <c r="B21" s="39"/>
      <c r="C21" s="34"/>
      <c r="D21" s="34"/>
      <c r="E21" s="113" t="s">
        <v>26</v>
      </c>
      <c r="F21" s="34"/>
      <c r="G21" s="34"/>
      <c r="H21" s="34"/>
      <c r="I21" s="112" t="s">
        <v>27</v>
      </c>
      <c r="J21" s="113" t="s">
        <v>1</v>
      </c>
      <c r="K21" s="34"/>
      <c r="L21" s="51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</row>
    <row r="22" spans="1:31" s="2" customFormat="1" ht="6.95" customHeight="1">
      <c r="A22" s="34"/>
      <c r="B22" s="39"/>
      <c r="C22" s="34"/>
      <c r="D22" s="34"/>
      <c r="E22" s="34"/>
      <c r="F22" s="34"/>
      <c r="G22" s="34"/>
      <c r="H22" s="34"/>
      <c r="I22" s="34"/>
      <c r="J22" s="34"/>
      <c r="K22" s="34"/>
      <c r="L22" s="51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s="2" customFormat="1" ht="12" customHeight="1">
      <c r="A23" s="34"/>
      <c r="B23" s="39"/>
      <c r="C23" s="34"/>
      <c r="D23" s="112" t="s">
        <v>31</v>
      </c>
      <c r="E23" s="34"/>
      <c r="F23" s="34"/>
      <c r="G23" s="34"/>
      <c r="H23" s="34"/>
      <c r="I23" s="112" t="s">
        <v>25</v>
      </c>
      <c r="J23" s="113" t="s">
        <v>1</v>
      </c>
      <c r="K23" s="34"/>
      <c r="L23" s="51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</row>
    <row r="24" spans="1:31" s="2" customFormat="1" ht="18" customHeight="1">
      <c r="A24" s="34"/>
      <c r="B24" s="39"/>
      <c r="C24" s="34"/>
      <c r="D24" s="34"/>
      <c r="E24" s="113" t="s">
        <v>32</v>
      </c>
      <c r="F24" s="34"/>
      <c r="G24" s="34"/>
      <c r="H24" s="34"/>
      <c r="I24" s="112" t="s">
        <v>27</v>
      </c>
      <c r="J24" s="113" t="s">
        <v>1</v>
      </c>
      <c r="K24" s="34"/>
      <c r="L24" s="51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</row>
    <row r="25" spans="1:31" s="2" customFormat="1" ht="6.95" customHeight="1">
      <c r="A25" s="34"/>
      <c r="B25" s="39"/>
      <c r="C25" s="34"/>
      <c r="D25" s="34"/>
      <c r="E25" s="34"/>
      <c r="F25" s="34"/>
      <c r="G25" s="34"/>
      <c r="H25" s="34"/>
      <c r="I25" s="34"/>
      <c r="J25" s="34"/>
      <c r="K25" s="34"/>
      <c r="L25" s="51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</row>
    <row r="26" spans="1:31" s="2" customFormat="1" ht="12" customHeight="1">
      <c r="A26" s="34"/>
      <c r="B26" s="39"/>
      <c r="C26" s="34"/>
      <c r="D26" s="112" t="s">
        <v>34</v>
      </c>
      <c r="E26" s="34"/>
      <c r="F26" s="34"/>
      <c r="G26" s="34"/>
      <c r="H26" s="34"/>
      <c r="I26" s="34"/>
      <c r="J26" s="34"/>
      <c r="K26" s="34"/>
      <c r="L26" s="51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</row>
    <row r="27" spans="1:31" s="8" customFormat="1" ht="83.25" customHeight="1">
      <c r="A27" s="115"/>
      <c r="B27" s="116"/>
      <c r="C27" s="115"/>
      <c r="D27" s="115"/>
      <c r="E27" s="302" t="s">
        <v>93</v>
      </c>
      <c r="F27" s="302"/>
      <c r="G27" s="302"/>
      <c r="H27" s="302"/>
      <c r="I27" s="115"/>
      <c r="J27" s="115"/>
      <c r="K27" s="115"/>
      <c r="L27" s="117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</row>
    <row r="28" spans="1:31" s="2" customFormat="1" ht="6.95" customHeight="1">
      <c r="A28" s="34"/>
      <c r="B28" s="39"/>
      <c r="C28" s="34"/>
      <c r="D28" s="34"/>
      <c r="E28" s="34"/>
      <c r="F28" s="34"/>
      <c r="G28" s="34"/>
      <c r="H28" s="34"/>
      <c r="I28" s="34"/>
      <c r="J28" s="34"/>
      <c r="K28" s="34"/>
      <c r="L28" s="51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</row>
    <row r="29" spans="1:31" s="2" customFormat="1" ht="6.95" customHeight="1">
      <c r="A29" s="34"/>
      <c r="B29" s="39"/>
      <c r="C29" s="34"/>
      <c r="D29" s="118"/>
      <c r="E29" s="118"/>
      <c r="F29" s="118"/>
      <c r="G29" s="118"/>
      <c r="H29" s="118"/>
      <c r="I29" s="118"/>
      <c r="J29" s="118"/>
      <c r="K29" s="118"/>
      <c r="L29" s="51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</row>
    <row r="30" spans="1:31" s="2" customFormat="1" ht="25.35" customHeight="1">
      <c r="A30" s="34"/>
      <c r="B30" s="39"/>
      <c r="C30" s="34"/>
      <c r="D30" s="119" t="s">
        <v>36</v>
      </c>
      <c r="E30" s="34"/>
      <c r="F30" s="34"/>
      <c r="G30" s="34"/>
      <c r="H30" s="34"/>
      <c r="I30" s="34"/>
      <c r="J30" s="120">
        <f>ROUND(J130, 2)</f>
        <v>0</v>
      </c>
      <c r="K30" s="34"/>
      <c r="L30" s="51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</row>
    <row r="31" spans="1:31" s="2" customFormat="1" ht="6.95" customHeight="1">
      <c r="A31" s="34"/>
      <c r="B31" s="39"/>
      <c r="C31" s="34"/>
      <c r="D31" s="118"/>
      <c r="E31" s="118"/>
      <c r="F31" s="118"/>
      <c r="G31" s="118"/>
      <c r="H31" s="118"/>
      <c r="I31" s="118"/>
      <c r="J31" s="118"/>
      <c r="K31" s="118"/>
      <c r="L31" s="51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</row>
    <row r="32" spans="1:31" s="2" customFormat="1" ht="14.45" customHeight="1">
      <c r="A32" s="34"/>
      <c r="B32" s="39"/>
      <c r="C32" s="34"/>
      <c r="D32" s="34"/>
      <c r="E32" s="34"/>
      <c r="F32" s="121" t="s">
        <v>38</v>
      </c>
      <c r="G32" s="34"/>
      <c r="H32" s="34"/>
      <c r="I32" s="121" t="s">
        <v>37</v>
      </c>
      <c r="J32" s="121" t="s">
        <v>39</v>
      </c>
      <c r="K32" s="34"/>
      <c r="L32" s="51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spans="1:31" s="2" customFormat="1" ht="14.45" customHeight="1">
      <c r="A33" s="34"/>
      <c r="B33" s="39"/>
      <c r="C33" s="34"/>
      <c r="D33" s="122" t="s">
        <v>40</v>
      </c>
      <c r="E33" s="112" t="s">
        <v>41</v>
      </c>
      <c r="F33" s="123">
        <f>ROUND((SUM(BE130:BE260)),  2)</f>
        <v>0</v>
      </c>
      <c r="G33" s="34"/>
      <c r="H33" s="34"/>
      <c r="I33" s="124">
        <v>0.21</v>
      </c>
      <c r="J33" s="123">
        <f>ROUND(((SUM(BE130:BE260))*I33),  2)</f>
        <v>0</v>
      </c>
      <c r="K33" s="34"/>
      <c r="L33" s="51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</row>
    <row r="34" spans="1:31" s="2" customFormat="1" ht="14.45" customHeight="1">
      <c r="A34" s="34"/>
      <c r="B34" s="39"/>
      <c r="C34" s="34"/>
      <c r="D34" s="34"/>
      <c r="E34" s="112" t="s">
        <v>42</v>
      </c>
      <c r="F34" s="123">
        <f>ROUND((SUM(BF130:BF260)),  2)</f>
        <v>0</v>
      </c>
      <c r="G34" s="34"/>
      <c r="H34" s="34"/>
      <c r="I34" s="124">
        <v>0.12</v>
      </c>
      <c r="J34" s="123">
        <f>ROUND(((SUM(BF130:BF260))*I34),  2)</f>
        <v>0</v>
      </c>
      <c r="K34" s="34"/>
      <c r="L34" s="51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spans="1:31" s="2" customFormat="1" ht="14.45" hidden="1" customHeight="1">
      <c r="A35" s="34"/>
      <c r="B35" s="39"/>
      <c r="C35" s="34"/>
      <c r="D35" s="34"/>
      <c r="E35" s="112" t="s">
        <v>43</v>
      </c>
      <c r="F35" s="123">
        <f>ROUND((SUM(BG130:BG260)),  2)</f>
        <v>0</v>
      </c>
      <c r="G35" s="34"/>
      <c r="H35" s="34"/>
      <c r="I35" s="124">
        <v>0.21</v>
      </c>
      <c r="J35" s="123">
        <f>0</f>
        <v>0</v>
      </c>
      <c r="K35" s="34"/>
      <c r="L35" s="51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</row>
    <row r="36" spans="1:31" s="2" customFormat="1" ht="14.45" hidden="1" customHeight="1">
      <c r="A36" s="34"/>
      <c r="B36" s="39"/>
      <c r="C36" s="34"/>
      <c r="D36" s="34"/>
      <c r="E36" s="112" t="s">
        <v>44</v>
      </c>
      <c r="F36" s="123">
        <f>ROUND((SUM(BH130:BH260)),  2)</f>
        <v>0</v>
      </c>
      <c r="G36" s="34"/>
      <c r="H36" s="34"/>
      <c r="I36" s="124">
        <v>0.12</v>
      </c>
      <c r="J36" s="123">
        <f>0</f>
        <v>0</v>
      </c>
      <c r="K36" s="34"/>
      <c r="L36" s="51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spans="1:31" s="2" customFormat="1" ht="14.45" hidden="1" customHeight="1">
      <c r="A37" s="34"/>
      <c r="B37" s="39"/>
      <c r="C37" s="34"/>
      <c r="D37" s="34"/>
      <c r="E37" s="112" t="s">
        <v>45</v>
      </c>
      <c r="F37" s="123">
        <f>ROUND((SUM(BI130:BI260)),  2)</f>
        <v>0</v>
      </c>
      <c r="G37" s="34"/>
      <c r="H37" s="34"/>
      <c r="I37" s="124">
        <v>0</v>
      </c>
      <c r="J37" s="123">
        <f>0</f>
        <v>0</v>
      </c>
      <c r="K37" s="34"/>
      <c r="L37" s="51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</row>
    <row r="38" spans="1:31" s="2" customFormat="1" ht="6.95" customHeight="1">
      <c r="A38" s="34"/>
      <c r="B38" s="39"/>
      <c r="C38" s="34"/>
      <c r="D38" s="34"/>
      <c r="E38" s="34"/>
      <c r="F38" s="34"/>
      <c r="G38" s="34"/>
      <c r="H38" s="34"/>
      <c r="I38" s="34"/>
      <c r="J38" s="34"/>
      <c r="K38" s="34"/>
      <c r="L38" s="51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</row>
    <row r="39" spans="1:31" s="2" customFormat="1" ht="25.35" customHeight="1">
      <c r="A39" s="34"/>
      <c r="B39" s="39"/>
      <c r="C39" s="125"/>
      <c r="D39" s="126" t="s">
        <v>46</v>
      </c>
      <c r="E39" s="127"/>
      <c r="F39" s="127"/>
      <c r="G39" s="128" t="s">
        <v>47</v>
      </c>
      <c r="H39" s="129" t="s">
        <v>48</v>
      </c>
      <c r="I39" s="127"/>
      <c r="J39" s="130">
        <f>SUM(J30:J37)</f>
        <v>0</v>
      </c>
      <c r="K39" s="131"/>
      <c r="L39" s="51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</row>
    <row r="40" spans="1:31" s="2" customFormat="1" ht="14.45" customHeight="1">
      <c r="A40" s="34"/>
      <c r="B40" s="39"/>
      <c r="C40" s="34"/>
      <c r="D40" s="34"/>
      <c r="E40" s="34"/>
      <c r="F40" s="34"/>
      <c r="G40" s="34"/>
      <c r="H40" s="34"/>
      <c r="I40" s="34"/>
      <c r="J40" s="34"/>
      <c r="K40" s="34"/>
      <c r="L40" s="51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</row>
    <row r="41" spans="1:31" s="1" customFormat="1" ht="14.45" customHeight="1">
      <c r="B41" s="20"/>
      <c r="L41" s="20"/>
    </row>
    <row r="42" spans="1:31" s="1" customFormat="1" ht="14.45" customHeight="1">
      <c r="B42" s="20"/>
      <c r="L42" s="20"/>
    </row>
    <row r="43" spans="1:31" s="1" customFormat="1" ht="14.45" customHeight="1">
      <c r="B43" s="20"/>
      <c r="L43" s="20"/>
    </row>
    <row r="44" spans="1:31" s="1" customFormat="1" ht="14.45" customHeight="1">
      <c r="B44" s="20"/>
      <c r="L44" s="20"/>
    </row>
    <row r="45" spans="1:31" s="1" customFormat="1" ht="14.45" customHeight="1">
      <c r="B45" s="20"/>
      <c r="L45" s="20"/>
    </row>
    <row r="46" spans="1:31" s="1" customFormat="1" ht="14.45" customHeight="1">
      <c r="B46" s="20"/>
      <c r="L46" s="20"/>
    </row>
    <row r="47" spans="1:31" s="1" customFormat="1" ht="14.45" customHeight="1">
      <c r="B47" s="20"/>
      <c r="L47" s="20"/>
    </row>
    <row r="48" spans="1:31" s="1" customFormat="1" ht="14.45" customHeight="1">
      <c r="B48" s="20"/>
      <c r="L48" s="20"/>
    </row>
    <row r="49" spans="1:31" s="1" customFormat="1" ht="14.45" customHeight="1">
      <c r="B49" s="20"/>
      <c r="L49" s="20"/>
    </row>
    <row r="50" spans="1:31" s="2" customFormat="1" ht="14.45" customHeight="1">
      <c r="B50" s="51"/>
      <c r="D50" s="132" t="s">
        <v>49</v>
      </c>
      <c r="E50" s="133"/>
      <c r="F50" s="133"/>
      <c r="G50" s="132" t="s">
        <v>50</v>
      </c>
      <c r="H50" s="133"/>
      <c r="I50" s="133"/>
      <c r="J50" s="133"/>
      <c r="K50" s="133"/>
      <c r="L50" s="51"/>
    </row>
    <row r="51" spans="1:31" ht="11.25">
      <c r="B51" s="20"/>
      <c r="L51" s="20"/>
    </row>
    <row r="52" spans="1:31" ht="11.25">
      <c r="B52" s="20"/>
      <c r="L52" s="20"/>
    </row>
    <row r="53" spans="1:31" ht="11.25">
      <c r="B53" s="20"/>
      <c r="L53" s="20"/>
    </row>
    <row r="54" spans="1:31" ht="11.25">
      <c r="B54" s="20"/>
      <c r="L54" s="20"/>
    </row>
    <row r="55" spans="1:31" ht="11.25">
      <c r="B55" s="20"/>
      <c r="L55" s="20"/>
    </row>
    <row r="56" spans="1:31" ht="11.25">
      <c r="B56" s="20"/>
      <c r="L56" s="20"/>
    </row>
    <row r="57" spans="1:31" ht="11.25">
      <c r="B57" s="20"/>
      <c r="L57" s="20"/>
    </row>
    <row r="58" spans="1:31" ht="11.25">
      <c r="B58" s="20"/>
      <c r="L58" s="20"/>
    </row>
    <row r="59" spans="1:31" ht="11.25">
      <c r="B59" s="20"/>
      <c r="L59" s="20"/>
    </row>
    <row r="60" spans="1:31" ht="11.25">
      <c r="B60" s="20"/>
      <c r="L60" s="20"/>
    </row>
    <row r="61" spans="1:31" s="2" customFormat="1" ht="12.75">
      <c r="A61" s="34"/>
      <c r="B61" s="39"/>
      <c r="C61" s="34"/>
      <c r="D61" s="134" t="s">
        <v>51</v>
      </c>
      <c r="E61" s="135"/>
      <c r="F61" s="136" t="s">
        <v>52</v>
      </c>
      <c r="G61" s="134" t="s">
        <v>51</v>
      </c>
      <c r="H61" s="135"/>
      <c r="I61" s="135"/>
      <c r="J61" s="137" t="s">
        <v>52</v>
      </c>
      <c r="K61" s="135"/>
      <c r="L61" s="51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</row>
    <row r="62" spans="1:31" ht="11.25">
      <c r="B62" s="20"/>
      <c r="L62" s="20"/>
    </row>
    <row r="63" spans="1:31" ht="11.25">
      <c r="B63" s="20"/>
      <c r="L63" s="20"/>
    </row>
    <row r="64" spans="1:31" ht="11.25">
      <c r="B64" s="20"/>
      <c r="L64" s="20"/>
    </row>
    <row r="65" spans="1:31" s="2" customFormat="1" ht="12.75">
      <c r="A65" s="34"/>
      <c r="B65" s="39"/>
      <c r="C65" s="34"/>
      <c r="D65" s="132" t="s">
        <v>53</v>
      </c>
      <c r="E65" s="138"/>
      <c r="F65" s="138"/>
      <c r="G65" s="132" t="s">
        <v>54</v>
      </c>
      <c r="H65" s="138"/>
      <c r="I65" s="138"/>
      <c r="J65" s="138"/>
      <c r="K65" s="138"/>
      <c r="L65" s="51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</row>
    <row r="66" spans="1:31" ht="11.25">
      <c r="B66" s="20"/>
      <c r="L66" s="20"/>
    </row>
    <row r="67" spans="1:31" ht="11.25">
      <c r="B67" s="20"/>
      <c r="L67" s="20"/>
    </row>
    <row r="68" spans="1:31" ht="11.25">
      <c r="B68" s="20"/>
      <c r="L68" s="20"/>
    </row>
    <row r="69" spans="1:31" ht="11.25">
      <c r="B69" s="20"/>
      <c r="L69" s="20"/>
    </row>
    <row r="70" spans="1:31" ht="11.25">
      <c r="B70" s="20"/>
      <c r="L70" s="20"/>
    </row>
    <row r="71" spans="1:31" ht="11.25">
      <c r="B71" s="20"/>
      <c r="L71" s="20"/>
    </row>
    <row r="72" spans="1:31" ht="11.25">
      <c r="B72" s="20"/>
      <c r="L72" s="20"/>
    </row>
    <row r="73" spans="1:31" ht="11.25">
      <c r="B73" s="20"/>
      <c r="L73" s="20"/>
    </row>
    <row r="74" spans="1:31" ht="11.25">
      <c r="B74" s="20"/>
      <c r="L74" s="20"/>
    </row>
    <row r="75" spans="1:31" ht="11.25">
      <c r="B75" s="20"/>
      <c r="L75" s="20"/>
    </row>
    <row r="76" spans="1:31" s="2" customFormat="1" ht="12.75">
      <c r="A76" s="34"/>
      <c r="B76" s="39"/>
      <c r="C76" s="34"/>
      <c r="D76" s="134" t="s">
        <v>51</v>
      </c>
      <c r="E76" s="135"/>
      <c r="F76" s="136" t="s">
        <v>52</v>
      </c>
      <c r="G76" s="134" t="s">
        <v>51</v>
      </c>
      <c r="H76" s="135"/>
      <c r="I76" s="135"/>
      <c r="J76" s="137" t="s">
        <v>52</v>
      </c>
      <c r="K76" s="135"/>
      <c r="L76" s="51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</row>
    <row r="77" spans="1:31" s="2" customFormat="1" ht="14.45" customHeight="1">
      <c r="A77" s="34"/>
      <c r="B77" s="139"/>
      <c r="C77" s="140"/>
      <c r="D77" s="140"/>
      <c r="E77" s="140"/>
      <c r="F77" s="140"/>
      <c r="G77" s="140"/>
      <c r="H77" s="140"/>
      <c r="I77" s="140"/>
      <c r="J77" s="140"/>
      <c r="K77" s="140"/>
      <c r="L77" s="51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</row>
    <row r="81" spans="1:47" s="2" customFormat="1" ht="6.95" customHeight="1">
      <c r="A81" s="34"/>
      <c r="B81" s="141"/>
      <c r="C81" s="142"/>
      <c r="D81" s="142"/>
      <c r="E81" s="142"/>
      <c r="F81" s="142"/>
      <c r="G81" s="142"/>
      <c r="H81" s="142"/>
      <c r="I81" s="142"/>
      <c r="J81" s="142"/>
      <c r="K81" s="142"/>
      <c r="L81" s="51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</row>
    <row r="82" spans="1:47" s="2" customFormat="1" ht="24.95" customHeight="1">
      <c r="A82" s="34"/>
      <c r="B82" s="35"/>
      <c r="C82" s="23" t="s">
        <v>94</v>
      </c>
      <c r="D82" s="36"/>
      <c r="E82" s="36"/>
      <c r="F82" s="36"/>
      <c r="G82" s="36"/>
      <c r="H82" s="36"/>
      <c r="I82" s="36"/>
      <c r="J82" s="36"/>
      <c r="K82" s="36"/>
      <c r="L82" s="51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</row>
    <row r="83" spans="1:47" s="2" customFormat="1" ht="6.95" customHeight="1">
      <c r="A83" s="34"/>
      <c r="B83" s="35"/>
      <c r="C83" s="36"/>
      <c r="D83" s="36"/>
      <c r="E83" s="36"/>
      <c r="F83" s="36"/>
      <c r="G83" s="36"/>
      <c r="H83" s="36"/>
      <c r="I83" s="36"/>
      <c r="J83" s="36"/>
      <c r="K83" s="36"/>
      <c r="L83" s="51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</row>
    <row r="84" spans="1:47" s="2" customFormat="1" ht="12" customHeight="1">
      <c r="A84" s="34"/>
      <c r="B84" s="35"/>
      <c r="C84" s="29" t="s">
        <v>16</v>
      </c>
      <c r="D84" s="36"/>
      <c r="E84" s="36"/>
      <c r="F84" s="36"/>
      <c r="G84" s="36"/>
      <c r="H84" s="36"/>
      <c r="I84" s="36"/>
      <c r="J84" s="36"/>
      <c r="K84" s="36"/>
      <c r="L84" s="51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</row>
    <row r="85" spans="1:47" s="2" customFormat="1" ht="16.5" customHeight="1">
      <c r="A85" s="34"/>
      <c r="B85" s="35"/>
      <c r="C85" s="36"/>
      <c r="D85" s="36"/>
      <c r="E85" s="303" t="str">
        <f>E7</f>
        <v>Výměna střešní krytiny na objektu ZŠ Kamenný Újezd Plavnická 300,37381 Kamenný Újezd</v>
      </c>
      <c r="F85" s="304"/>
      <c r="G85" s="304"/>
      <c r="H85" s="304"/>
      <c r="I85" s="36"/>
      <c r="J85" s="36"/>
      <c r="K85" s="36"/>
      <c r="L85" s="51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</row>
    <row r="86" spans="1:47" s="2" customFormat="1" ht="12" customHeight="1">
      <c r="A86" s="34"/>
      <c r="B86" s="35"/>
      <c r="C86" s="29" t="s">
        <v>91</v>
      </c>
      <c r="D86" s="36"/>
      <c r="E86" s="36"/>
      <c r="F86" s="36"/>
      <c r="G86" s="36"/>
      <c r="H86" s="36"/>
      <c r="I86" s="36"/>
      <c r="J86" s="36"/>
      <c r="K86" s="36"/>
      <c r="L86" s="51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</row>
    <row r="87" spans="1:47" s="2" customFormat="1" ht="16.5" customHeight="1">
      <c r="A87" s="34"/>
      <c r="B87" s="35"/>
      <c r="C87" s="36"/>
      <c r="D87" s="36"/>
      <c r="E87" s="274" t="str">
        <f>E9</f>
        <v>000-005.2 - Nové konstrukce</v>
      </c>
      <c r="F87" s="305"/>
      <c r="G87" s="305"/>
      <c r="H87" s="305"/>
      <c r="I87" s="36"/>
      <c r="J87" s="36"/>
      <c r="K87" s="36"/>
      <c r="L87" s="51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</row>
    <row r="88" spans="1:47" s="2" customFormat="1" ht="6.95" customHeight="1">
      <c r="A88" s="34"/>
      <c r="B88" s="35"/>
      <c r="C88" s="36"/>
      <c r="D88" s="36"/>
      <c r="E88" s="36"/>
      <c r="F88" s="36"/>
      <c r="G88" s="36"/>
      <c r="H88" s="36"/>
      <c r="I88" s="36"/>
      <c r="J88" s="36"/>
      <c r="K88" s="36"/>
      <c r="L88" s="51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</row>
    <row r="89" spans="1:47" s="2" customFormat="1" ht="12" customHeight="1">
      <c r="A89" s="34"/>
      <c r="B89" s="35"/>
      <c r="C89" s="29" t="s">
        <v>20</v>
      </c>
      <c r="D89" s="36"/>
      <c r="E89" s="36"/>
      <c r="F89" s="27" t="str">
        <f>F12</f>
        <v>Kamenný Újezd</v>
      </c>
      <c r="G89" s="36"/>
      <c r="H89" s="36"/>
      <c r="I89" s="29" t="s">
        <v>22</v>
      </c>
      <c r="J89" s="66" t="str">
        <f>IF(J12="","",J12)</f>
        <v>9. 4. 2025</v>
      </c>
      <c r="K89" s="36"/>
      <c r="L89" s="51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</row>
    <row r="90" spans="1:47" s="2" customFormat="1" ht="6.95" customHeight="1">
      <c r="A90" s="34"/>
      <c r="B90" s="35"/>
      <c r="C90" s="36"/>
      <c r="D90" s="36"/>
      <c r="E90" s="36"/>
      <c r="F90" s="36"/>
      <c r="G90" s="36"/>
      <c r="H90" s="36"/>
      <c r="I90" s="36"/>
      <c r="J90" s="36"/>
      <c r="K90" s="36"/>
      <c r="L90" s="51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</row>
    <row r="91" spans="1:47" s="2" customFormat="1" ht="15.2" customHeight="1">
      <c r="A91" s="34"/>
      <c r="B91" s="35"/>
      <c r="C91" s="29" t="s">
        <v>24</v>
      </c>
      <c r="D91" s="36"/>
      <c r="E91" s="36"/>
      <c r="F91" s="27" t="str">
        <f>E15</f>
        <v>Jaroslav Hlávka</v>
      </c>
      <c r="G91" s="36"/>
      <c r="H91" s="36"/>
      <c r="I91" s="29" t="s">
        <v>30</v>
      </c>
      <c r="J91" s="32" t="str">
        <f>E21</f>
        <v>Jaroslav Hlávka</v>
      </c>
      <c r="K91" s="36"/>
      <c r="L91" s="51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</row>
    <row r="92" spans="1:47" s="2" customFormat="1" ht="15.2" customHeight="1">
      <c r="A92" s="34"/>
      <c r="B92" s="35"/>
      <c r="C92" s="29" t="s">
        <v>28</v>
      </c>
      <c r="D92" s="36"/>
      <c r="E92" s="36"/>
      <c r="F92" s="27" t="str">
        <f>IF(E18="","",E18)</f>
        <v>Vyplň údaj</v>
      </c>
      <c r="G92" s="36"/>
      <c r="H92" s="36"/>
      <c r="I92" s="29" t="s">
        <v>31</v>
      </c>
      <c r="J92" s="32" t="str">
        <f>E24</f>
        <v>KAVRO</v>
      </c>
      <c r="K92" s="36"/>
      <c r="L92" s="51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</row>
    <row r="93" spans="1:47" s="2" customFormat="1" ht="10.35" customHeight="1">
      <c r="A93" s="34"/>
      <c r="B93" s="35"/>
      <c r="C93" s="36"/>
      <c r="D93" s="36"/>
      <c r="E93" s="36"/>
      <c r="F93" s="36"/>
      <c r="G93" s="36"/>
      <c r="H93" s="36"/>
      <c r="I93" s="36"/>
      <c r="J93" s="36"/>
      <c r="K93" s="36"/>
      <c r="L93" s="51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</row>
    <row r="94" spans="1:47" s="2" customFormat="1" ht="29.25" customHeight="1">
      <c r="A94" s="34"/>
      <c r="B94" s="35"/>
      <c r="C94" s="143" t="s">
        <v>95</v>
      </c>
      <c r="D94" s="144"/>
      <c r="E94" s="144"/>
      <c r="F94" s="144"/>
      <c r="G94" s="144"/>
      <c r="H94" s="144"/>
      <c r="I94" s="144"/>
      <c r="J94" s="145" t="s">
        <v>96</v>
      </c>
      <c r="K94" s="144"/>
      <c r="L94" s="51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</row>
    <row r="95" spans="1:47" s="2" customFormat="1" ht="10.35" customHeight="1">
      <c r="A95" s="34"/>
      <c r="B95" s="35"/>
      <c r="C95" s="36"/>
      <c r="D95" s="36"/>
      <c r="E95" s="36"/>
      <c r="F95" s="36"/>
      <c r="G95" s="36"/>
      <c r="H95" s="36"/>
      <c r="I95" s="36"/>
      <c r="J95" s="36"/>
      <c r="K95" s="36"/>
      <c r="L95" s="51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</row>
    <row r="96" spans="1:47" s="2" customFormat="1" ht="22.9" customHeight="1">
      <c r="A96" s="34"/>
      <c r="B96" s="35"/>
      <c r="C96" s="146" t="s">
        <v>97</v>
      </c>
      <c r="D96" s="36"/>
      <c r="E96" s="36"/>
      <c r="F96" s="36"/>
      <c r="G96" s="36"/>
      <c r="H96" s="36"/>
      <c r="I96" s="36"/>
      <c r="J96" s="84">
        <f>J130</f>
        <v>0</v>
      </c>
      <c r="K96" s="36"/>
      <c r="L96" s="51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U96" s="17" t="s">
        <v>98</v>
      </c>
    </row>
    <row r="97" spans="1:31" s="9" customFormat="1" ht="24.95" customHeight="1">
      <c r="B97" s="147"/>
      <c r="C97" s="148"/>
      <c r="D97" s="149" t="s">
        <v>99</v>
      </c>
      <c r="E97" s="150"/>
      <c r="F97" s="150"/>
      <c r="G97" s="150"/>
      <c r="H97" s="150"/>
      <c r="I97" s="150"/>
      <c r="J97" s="151">
        <f>J131</f>
        <v>0</v>
      </c>
      <c r="K97" s="148"/>
      <c r="L97" s="152"/>
    </row>
    <row r="98" spans="1:31" s="10" customFormat="1" ht="19.899999999999999" customHeight="1">
      <c r="B98" s="153"/>
      <c r="C98" s="154"/>
      <c r="D98" s="155" t="s">
        <v>100</v>
      </c>
      <c r="E98" s="156"/>
      <c r="F98" s="156"/>
      <c r="G98" s="156"/>
      <c r="H98" s="156"/>
      <c r="I98" s="156"/>
      <c r="J98" s="157">
        <f>J132</f>
        <v>0</v>
      </c>
      <c r="K98" s="154"/>
      <c r="L98" s="158"/>
    </row>
    <row r="99" spans="1:31" s="10" customFormat="1" ht="19.899999999999999" customHeight="1">
      <c r="B99" s="153"/>
      <c r="C99" s="154"/>
      <c r="D99" s="155" t="s">
        <v>281</v>
      </c>
      <c r="E99" s="156"/>
      <c r="F99" s="156"/>
      <c r="G99" s="156"/>
      <c r="H99" s="156"/>
      <c r="I99" s="156"/>
      <c r="J99" s="157">
        <f>J135</f>
        <v>0</v>
      </c>
      <c r="K99" s="154"/>
      <c r="L99" s="158"/>
    </row>
    <row r="100" spans="1:31" s="9" customFormat="1" ht="24.95" customHeight="1">
      <c r="B100" s="147"/>
      <c r="C100" s="148"/>
      <c r="D100" s="149" t="s">
        <v>102</v>
      </c>
      <c r="E100" s="150"/>
      <c r="F100" s="150"/>
      <c r="G100" s="150"/>
      <c r="H100" s="150"/>
      <c r="I100" s="150"/>
      <c r="J100" s="151">
        <f>J137</f>
        <v>0</v>
      </c>
      <c r="K100" s="148"/>
      <c r="L100" s="152"/>
    </row>
    <row r="101" spans="1:31" s="10" customFormat="1" ht="19.899999999999999" customHeight="1">
      <c r="B101" s="153"/>
      <c r="C101" s="154"/>
      <c r="D101" s="155" t="s">
        <v>103</v>
      </c>
      <c r="E101" s="156"/>
      <c r="F101" s="156"/>
      <c r="G101" s="156"/>
      <c r="H101" s="156"/>
      <c r="I101" s="156"/>
      <c r="J101" s="157">
        <f>J138</f>
        <v>0</v>
      </c>
      <c r="K101" s="154"/>
      <c r="L101" s="158"/>
    </row>
    <row r="102" spans="1:31" s="10" customFormat="1" ht="19.899999999999999" customHeight="1">
      <c r="B102" s="153"/>
      <c r="C102" s="154"/>
      <c r="D102" s="155" t="s">
        <v>104</v>
      </c>
      <c r="E102" s="156"/>
      <c r="F102" s="156"/>
      <c r="G102" s="156"/>
      <c r="H102" s="156"/>
      <c r="I102" s="156"/>
      <c r="J102" s="157">
        <f>J154</f>
        <v>0</v>
      </c>
      <c r="K102" s="154"/>
      <c r="L102" s="158"/>
    </row>
    <row r="103" spans="1:31" s="10" customFormat="1" ht="19.899999999999999" customHeight="1">
      <c r="B103" s="153"/>
      <c r="C103" s="154"/>
      <c r="D103" s="155" t="s">
        <v>105</v>
      </c>
      <c r="E103" s="156"/>
      <c r="F103" s="156"/>
      <c r="G103" s="156"/>
      <c r="H103" s="156"/>
      <c r="I103" s="156"/>
      <c r="J103" s="157">
        <f>J157</f>
        <v>0</v>
      </c>
      <c r="K103" s="154"/>
      <c r="L103" s="158"/>
    </row>
    <row r="104" spans="1:31" s="10" customFormat="1" ht="19.899999999999999" customHeight="1">
      <c r="B104" s="153"/>
      <c r="C104" s="154"/>
      <c r="D104" s="155" t="s">
        <v>106</v>
      </c>
      <c r="E104" s="156"/>
      <c r="F104" s="156"/>
      <c r="G104" s="156"/>
      <c r="H104" s="156"/>
      <c r="I104" s="156"/>
      <c r="J104" s="157">
        <f>J173</f>
        <v>0</v>
      </c>
      <c r="K104" s="154"/>
      <c r="L104" s="158"/>
    </row>
    <row r="105" spans="1:31" s="10" customFormat="1" ht="19.899999999999999" customHeight="1">
      <c r="B105" s="153"/>
      <c r="C105" s="154"/>
      <c r="D105" s="155" t="s">
        <v>107</v>
      </c>
      <c r="E105" s="156"/>
      <c r="F105" s="156"/>
      <c r="G105" s="156"/>
      <c r="H105" s="156"/>
      <c r="I105" s="156"/>
      <c r="J105" s="157">
        <f>J189</f>
        <v>0</v>
      </c>
      <c r="K105" s="154"/>
      <c r="L105" s="158"/>
    </row>
    <row r="106" spans="1:31" s="10" customFormat="1" ht="19.899999999999999" customHeight="1">
      <c r="B106" s="153"/>
      <c r="C106" s="154"/>
      <c r="D106" s="155" t="s">
        <v>109</v>
      </c>
      <c r="E106" s="156"/>
      <c r="F106" s="156"/>
      <c r="G106" s="156"/>
      <c r="H106" s="156"/>
      <c r="I106" s="156"/>
      <c r="J106" s="157">
        <f>J227</f>
        <v>0</v>
      </c>
      <c r="K106" s="154"/>
      <c r="L106" s="158"/>
    </row>
    <row r="107" spans="1:31" s="10" customFormat="1" ht="19.899999999999999" customHeight="1">
      <c r="B107" s="153"/>
      <c r="C107" s="154"/>
      <c r="D107" s="155" t="s">
        <v>110</v>
      </c>
      <c r="E107" s="156"/>
      <c r="F107" s="156"/>
      <c r="G107" s="156"/>
      <c r="H107" s="156"/>
      <c r="I107" s="156"/>
      <c r="J107" s="157">
        <f>J237</f>
        <v>0</v>
      </c>
      <c r="K107" s="154"/>
      <c r="L107" s="158"/>
    </row>
    <row r="108" spans="1:31" s="10" customFormat="1" ht="19.899999999999999" customHeight="1">
      <c r="B108" s="153"/>
      <c r="C108" s="154"/>
      <c r="D108" s="155" t="s">
        <v>282</v>
      </c>
      <c r="E108" s="156"/>
      <c r="F108" s="156"/>
      <c r="G108" s="156"/>
      <c r="H108" s="156"/>
      <c r="I108" s="156"/>
      <c r="J108" s="157">
        <f>J246</f>
        <v>0</v>
      </c>
      <c r="K108" s="154"/>
      <c r="L108" s="158"/>
    </row>
    <row r="109" spans="1:31" s="9" customFormat="1" ht="24.95" customHeight="1">
      <c r="B109" s="147"/>
      <c r="C109" s="148"/>
      <c r="D109" s="149" t="s">
        <v>111</v>
      </c>
      <c r="E109" s="150"/>
      <c r="F109" s="150"/>
      <c r="G109" s="150"/>
      <c r="H109" s="150"/>
      <c r="I109" s="150"/>
      <c r="J109" s="151">
        <f>J255</f>
        <v>0</v>
      </c>
      <c r="K109" s="148"/>
      <c r="L109" s="152"/>
    </row>
    <row r="110" spans="1:31" s="10" customFormat="1" ht="19.899999999999999" customHeight="1">
      <c r="B110" s="153"/>
      <c r="C110" s="154"/>
      <c r="D110" s="155" t="s">
        <v>283</v>
      </c>
      <c r="E110" s="156"/>
      <c r="F110" s="156"/>
      <c r="G110" s="156"/>
      <c r="H110" s="156"/>
      <c r="I110" s="156"/>
      <c r="J110" s="157">
        <f>J256</f>
        <v>0</v>
      </c>
      <c r="K110" s="154"/>
      <c r="L110" s="158"/>
    </row>
    <row r="111" spans="1:31" s="2" customFormat="1" ht="21.75" customHeight="1">
      <c r="A111" s="34"/>
      <c r="B111" s="35"/>
      <c r="C111" s="36"/>
      <c r="D111" s="36"/>
      <c r="E111" s="36"/>
      <c r="F111" s="36"/>
      <c r="G111" s="36"/>
      <c r="H111" s="36"/>
      <c r="I111" s="36"/>
      <c r="J111" s="36"/>
      <c r="K111" s="36"/>
      <c r="L111" s="51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</row>
    <row r="112" spans="1:31" s="2" customFormat="1" ht="6.95" customHeight="1">
      <c r="A112" s="34"/>
      <c r="B112" s="54"/>
      <c r="C112" s="55"/>
      <c r="D112" s="55"/>
      <c r="E112" s="55"/>
      <c r="F112" s="55"/>
      <c r="G112" s="55"/>
      <c r="H112" s="55"/>
      <c r="I112" s="55"/>
      <c r="J112" s="55"/>
      <c r="K112" s="55"/>
      <c r="L112" s="51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</row>
    <row r="116" spans="1:31" s="2" customFormat="1" ht="6.95" customHeight="1">
      <c r="A116" s="34"/>
      <c r="B116" s="56"/>
      <c r="C116" s="57"/>
      <c r="D116" s="57"/>
      <c r="E116" s="57"/>
      <c r="F116" s="57"/>
      <c r="G116" s="57"/>
      <c r="H116" s="57"/>
      <c r="I116" s="57"/>
      <c r="J116" s="57"/>
      <c r="K116" s="57"/>
      <c r="L116" s="51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</row>
    <row r="117" spans="1:31" s="2" customFormat="1" ht="24.95" customHeight="1">
      <c r="A117" s="34"/>
      <c r="B117" s="35"/>
      <c r="C117" s="23" t="s">
        <v>113</v>
      </c>
      <c r="D117" s="36"/>
      <c r="E117" s="36"/>
      <c r="F117" s="36"/>
      <c r="G117" s="36"/>
      <c r="H117" s="36"/>
      <c r="I117" s="36"/>
      <c r="J117" s="36"/>
      <c r="K117" s="36"/>
      <c r="L117" s="51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</row>
    <row r="118" spans="1:31" s="2" customFormat="1" ht="6.95" customHeight="1">
      <c r="A118" s="34"/>
      <c r="B118" s="35"/>
      <c r="C118" s="36"/>
      <c r="D118" s="36"/>
      <c r="E118" s="36"/>
      <c r="F118" s="36"/>
      <c r="G118" s="36"/>
      <c r="H118" s="36"/>
      <c r="I118" s="36"/>
      <c r="J118" s="36"/>
      <c r="K118" s="36"/>
      <c r="L118" s="51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</row>
    <row r="119" spans="1:31" s="2" customFormat="1" ht="12" customHeight="1">
      <c r="A119" s="34"/>
      <c r="B119" s="35"/>
      <c r="C119" s="29" t="s">
        <v>16</v>
      </c>
      <c r="D119" s="36"/>
      <c r="E119" s="36"/>
      <c r="F119" s="36"/>
      <c r="G119" s="36"/>
      <c r="H119" s="36"/>
      <c r="I119" s="36"/>
      <c r="J119" s="36"/>
      <c r="K119" s="36"/>
      <c r="L119" s="51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</row>
    <row r="120" spans="1:31" s="2" customFormat="1" ht="16.5" customHeight="1">
      <c r="A120" s="34"/>
      <c r="B120" s="35"/>
      <c r="C120" s="36"/>
      <c r="D120" s="36"/>
      <c r="E120" s="303" t="str">
        <f>E7</f>
        <v>Výměna střešní krytiny na objektu ZŠ Kamenný Újezd Plavnická 300,37381 Kamenný Újezd</v>
      </c>
      <c r="F120" s="304"/>
      <c r="G120" s="304"/>
      <c r="H120" s="304"/>
      <c r="I120" s="36"/>
      <c r="J120" s="36"/>
      <c r="K120" s="36"/>
      <c r="L120" s="51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</row>
    <row r="121" spans="1:31" s="2" customFormat="1" ht="12" customHeight="1">
      <c r="A121" s="34"/>
      <c r="B121" s="35"/>
      <c r="C121" s="29" t="s">
        <v>91</v>
      </c>
      <c r="D121" s="36"/>
      <c r="E121" s="36"/>
      <c r="F121" s="36"/>
      <c r="G121" s="36"/>
      <c r="H121" s="36"/>
      <c r="I121" s="36"/>
      <c r="J121" s="36"/>
      <c r="K121" s="36"/>
      <c r="L121" s="51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</row>
    <row r="122" spans="1:31" s="2" customFormat="1" ht="16.5" customHeight="1">
      <c r="A122" s="34"/>
      <c r="B122" s="35"/>
      <c r="C122" s="36"/>
      <c r="D122" s="36"/>
      <c r="E122" s="274" t="str">
        <f>E9</f>
        <v>000-005.2 - Nové konstrukce</v>
      </c>
      <c r="F122" s="305"/>
      <c r="G122" s="305"/>
      <c r="H122" s="305"/>
      <c r="I122" s="36"/>
      <c r="J122" s="36"/>
      <c r="K122" s="36"/>
      <c r="L122" s="51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</row>
    <row r="123" spans="1:31" s="2" customFormat="1" ht="6.95" customHeight="1">
      <c r="A123" s="34"/>
      <c r="B123" s="35"/>
      <c r="C123" s="36"/>
      <c r="D123" s="36"/>
      <c r="E123" s="36"/>
      <c r="F123" s="36"/>
      <c r="G123" s="36"/>
      <c r="H123" s="36"/>
      <c r="I123" s="36"/>
      <c r="J123" s="36"/>
      <c r="K123" s="36"/>
      <c r="L123" s="51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</row>
    <row r="124" spans="1:31" s="2" customFormat="1" ht="12" customHeight="1">
      <c r="A124" s="34"/>
      <c r="B124" s="35"/>
      <c r="C124" s="29" t="s">
        <v>20</v>
      </c>
      <c r="D124" s="36"/>
      <c r="E124" s="36"/>
      <c r="F124" s="27" t="str">
        <f>F12</f>
        <v>Kamenný Újezd</v>
      </c>
      <c r="G124" s="36"/>
      <c r="H124" s="36"/>
      <c r="I124" s="29" t="s">
        <v>22</v>
      </c>
      <c r="J124" s="66" t="str">
        <f>IF(J12="","",J12)</f>
        <v>9. 4. 2025</v>
      </c>
      <c r="K124" s="36"/>
      <c r="L124" s="51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</row>
    <row r="125" spans="1:31" s="2" customFormat="1" ht="6.95" customHeight="1">
      <c r="A125" s="34"/>
      <c r="B125" s="35"/>
      <c r="C125" s="36"/>
      <c r="D125" s="36"/>
      <c r="E125" s="36"/>
      <c r="F125" s="36"/>
      <c r="G125" s="36"/>
      <c r="H125" s="36"/>
      <c r="I125" s="36"/>
      <c r="J125" s="36"/>
      <c r="K125" s="36"/>
      <c r="L125" s="51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</row>
    <row r="126" spans="1:31" s="2" customFormat="1" ht="15.2" customHeight="1">
      <c r="A126" s="34"/>
      <c r="B126" s="35"/>
      <c r="C126" s="29" t="s">
        <v>24</v>
      </c>
      <c r="D126" s="36"/>
      <c r="E126" s="36"/>
      <c r="F126" s="27" t="str">
        <f>E15</f>
        <v>Jaroslav Hlávka</v>
      </c>
      <c r="G126" s="36"/>
      <c r="H126" s="36"/>
      <c r="I126" s="29" t="s">
        <v>30</v>
      </c>
      <c r="J126" s="32" t="str">
        <f>E21</f>
        <v>Jaroslav Hlávka</v>
      </c>
      <c r="K126" s="36"/>
      <c r="L126" s="51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</row>
    <row r="127" spans="1:31" s="2" customFormat="1" ht="15.2" customHeight="1">
      <c r="A127" s="34"/>
      <c r="B127" s="35"/>
      <c r="C127" s="29" t="s">
        <v>28</v>
      </c>
      <c r="D127" s="36"/>
      <c r="E127" s="36"/>
      <c r="F127" s="27" t="str">
        <f>IF(E18="","",E18)</f>
        <v>Vyplň údaj</v>
      </c>
      <c r="G127" s="36"/>
      <c r="H127" s="36"/>
      <c r="I127" s="29" t="s">
        <v>31</v>
      </c>
      <c r="J127" s="32" t="str">
        <f>E24</f>
        <v>KAVRO</v>
      </c>
      <c r="K127" s="36"/>
      <c r="L127" s="51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</row>
    <row r="128" spans="1:31" s="2" customFormat="1" ht="10.35" customHeight="1">
      <c r="A128" s="34"/>
      <c r="B128" s="35"/>
      <c r="C128" s="36"/>
      <c r="D128" s="36"/>
      <c r="E128" s="36"/>
      <c r="F128" s="36"/>
      <c r="G128" s="36"/>
      <c r="H128" s="36"/>
      <c r="I128" s="36"/>
      <c r="J128" s="36"/>
      <c r="K128" s="36"/>
      <c r="L128" s="51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</row>
    <row r="129" spans="1:65" s="11" customFormat="1" ht="29.25" customHeight="1">
      <c r="A129" s="159"/>
      <c r="B129" s="160"/>
      <c r="C129" s="161" t="s">
        <v>114</v>
      </c>
      <c r="D129" s="162" t="s">
        <v>61</v>
      </c>
      <c r="E129" s="162" t="s">
        <v>57</v>
      </c>
      <c r="F129" s="162" t="s">
        <v>58</v>
      </c>
      <c r="G129" s="162" t="s">
        <v>115</v>
      </c>
      <c r="H129" s="162" t="s">
        <v>116</v>
      </c>
      <c r="I129" s="162" t="s">
        <v>117</v>
      </c>
      <c r="J129" s="162" t="s">
        <v>96</v>
      </c>
      <c r="K129" s="163" t="s">
        <v>118</v>
      </c>
      <c r="L129" s="164"/>
      <c r="M129" s="75" t="s">
        <v>1</v>
      </c>
      <c r="N129" s="76" t="s">
        <v>40</v>
      </c>
      <c r="O129" s="76" t="s">
        <v>119</v>
      </c>
      <c r="P129" s="76" t="s">
        <v>120</v>
      </c>
      <c r="Q129" s="76" t="s">
        <v>121</v>
      </c>
      <c r="R129" s="76" t="s">
        <v>122</v>
      </c>
      <c r="S129" s="76" t="s">
        <v>123</v>
      </c>
      <c r="T129" s="77" t="s">
        <v>124</v>
      </c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1:65" s="2" customFormat="1" ht="22.9" customHeight="1">
      <c r="A130" s="34"/>
      <c r="B130" s="35"/>
      <c r="C130" s="82" t="s">
        <v>125</v>
      </c>
      <c r="D130" s="36"/>
      <c r="E130" s="36"/>
      <c r="F130" s="36"/>
      <c r="G130" s="36"/>
      <c r="H130" s="36"/>
      <c r="I130" s="36"/>
      <c r="J130" s="165">
        <f>BK130</f>
        <v>0</v>
      </c>
      <c r="K130" s="36"/>
      <c r="L130" s="39"/>
      <c r="M130" s="78"/>
      <c r="N130" s="166"/>
      <c r="O130" s="79"/>
      <c r="P130" s="167">
        <f>P131+P137+P255</f>
        <v>0</v>
      </c>
      <c r="Q130" s="79"/>
      <c r="R130" s="167">
        <f>R131+R137+R255</f>
        <v>20.947283900000002</v>
      </c>
      <c r="S130" s="79"/>
      <c r="T130" s="168">
        <f>T131+T137+T255</f>
        <v>0</v>
      </c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T130" s="17" t="s">
        <v>75</v>
      </c>
      <c r="AU130" s="17" t="s">
        <v>98</v>
      </c>
      <c r="BK130" s="169">
        <f>BK131+BK137+BK255</f>
        <v>0</v>
      </c>
    </row>
    <row r="131" spans="1:65" s="12" customFormat="1" ht="25.9" customHeight="1">
      <c r="B131" s="170"/>
      <c r="C131" s="171"/>
      <c r="D131" s="172" t="s">
        <v>75</v>
      </c>
      <c r="E131" s="173" t="s">
        <v>126</v>
      </c>
      <c r="F131" s="173" t="s">
        <v>127</v>
      </c>
      <c r="G131" s="171"/>
      <c r="H131" s="171"/>
      <c r="I131" s="174"/>
      <c r="J131" s="175">
        <f>BK131</f>
        <v>0</v>
      </c>
      <c r="K131" s="171"/>
      <c r="L131" s="176"/>
      <c r="M131" s="177"/>
      <c r="N131" s="178"/>
      <c r="O131" s="178"/>
      <c r="P131" s="179">
        <f>P132+P135</f>
        <v>0</v>
      </c>
      <c r="Q131" s="178"/>
      <c r="R131" s="179">
        <f>R132+R135</f>
        <v>8.0000000000000007E-5</v>
      </c>
      <c r="S131" s="178"/>
      <c r="T131" s="180">
        <f>T132+T135</f>
        <v>0</v>
      </c>
      <c r="AR131" s="181" t="s">
        <v>84</v>
      </c>
      <c r="AT131" s="182" t="s">
        <v>75</v>
      </c>
      <c r="AU131" s="182" t="s">
        <v>76</v>
      </c>
      <c r="AY131" s="181" t="s">
        <v>128</v>
      </c>
      <c r="BK131" s="183">
        <f>BK132+BK135</f>
        <v>0</v>
      </c>
    </row>
    <row r="132" spans="1:65" s="12" customFormat="1" ht="22.9" customHeight="1">
      <c r="B132" s="170"/>
      <c r="C132" s="171"/>
      <c r="D132" s="172" t="s">
        <v>75</v>
      </c>
      <c r="E132" s="184" t="s">
        <v>129</v>
      </c>
      <c r="F132" s="184" t="s">
        <v>130</v>
      </c>
      <c r="G132" s="171"/>
      <c r="H132" s="171"/>
      <c r="I132" s="174"/>
      <c r="J132" s="185">
        <f>BK132</f>
        <v>0</v>
      </c>
      <c r="K132" s="171"/>
      <c r="L132" s="176"/>
      <c r="M132" s="177"/>
      <c r="N132" s="178"/>
      <c r="O132" s="178"/>
      <c r="P132" s="179">
        <f>SUM(P133:P134)</f>
        <v>0</v>
      </c>
      <c r="Q132" s="178"/>
      <c r="R132" s="179">
        <f>SUM(R133:R134)</f>
        <v>8.0000000000000007E-5</v>
      </c>
      <c r="S132" s="178"/>
      <c r="T132" s="180">
        <f>SUM(T133:T134)</f>
        <v>0</v>
      </c>
      <c r="AR132" s="181" t="s">
        <v>84</v>
      </c>
      <c r="AT132" s="182" t="s">
        <v>75</v>
      </c>
      <c r="AU132" s="182" t="s">
        <v>84</v>
      </c>
      <c r="AY132" s="181" t="s">
        <v>128</v>
      </c>
      <c r="BK132" s="183">
        <f>SUM(BK133:BK134)</f>
        <v>0</v>
      </c>
    </row>
    <row r="133" spans="1:65" s="2" customFormat="1" ht="16.5" customHeight="1">
      <c r="A133" s="34"/>
      <c r="B133" s="35"/>
      <c r="C133" s="186" t="s">
        <v>84</v>
      </c>
      <c r="D133" s="186" t="s">
        <v>131</v>
      </c>
      <c r="E133" s="187" t="s">
        <v>284</v>
      </c>
      <c r="F133" s="188" t="s">
        <v>285</v>
      </c>
      <c r="G133" s="189" t="s">
        <v>155</v>
      </c>
      <c r="H133" s="190">
        <v>1</v>
      </c>
      <c r="I133" s="191"/>
      <c r="J133" s="192">
        <f>ROUND(I133*H133,2)</f>
        <v>0</v>
      </c>
      <c r="K133" s="188" t="s">
        <v>147</v>
      </c>
      <c r="L133" s="39"/>
      <c r="M133" s="193" t="s">
        <v>1</v>
      </c>
      <c r="N133" s="194" t="s">
        <v>41</v>
      </c>
      <c r="O133" s="71"/>
      <c r="P133" s="195">
        <f>O133*H133</f>
        <v>0</v>
      </c>
      <c r="Q133" s="195">
        <v>4.0000000000000003E-5</v>
      </c>
      <c r="R133" s="195">
        <f>Q133*H133</f>
        <v>4.0000000000000003E-5</v>
      </c>
      <c r="S133" s="195">
        <v>0</v>
      </c>
      <c r="T133" s="196">
        <f>S133*H133</f>
        <v>0</v>
      </c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R133" s="197" t="s">
        <v>136</v>
      </c>
      <c r="AT133" s="197" t="s">
        <v>131</v>
      </c>
      <c r="AU133" s="197" t="s">
        <v>86</v>
      </c>
      <c r="AY133" s="17" t="s">
        <v>128</v>
      </c>
      <c r="BE133" s="198">
        <f>IF(N133="základní",J133,0)</f>
        <v>0</v>
      </c>
      <c r="BF133" s="198">
        <f>IF(N133="snížená",J133,0)</f>
        <v>0</v>
      </c>
      <c r="BG133" s="198">
        <f>IF(N133="zákl. přenesená",J133,0)</f>
        <v>0</v>
      </c>
      <c r="BH133" s="198">
        <f>IF(N133="sníž. přenesená",J133,0)</f>
        <v>0</v>
      </c>
      <c r="BI133" s="198">
        <f>IF(N133="nulová",J133,0)</f>
        <v>0</v>
      </c>
      <c r="BJ133" s="17" t="s">
        <v>84</v>
      </c>
      <c r="BK133" s="198">
        <f>ROUND(I133*H133,2)</f>
        <v>0</v>
      </c>
      <c r="BL133" s="17" t="s">
        <v>136</v>
      </c>
      <c r="BM133" s="197" t="s">
        <v>286</v>
      </c>
    </row>
    <row r="134" spans="1:65" s="2" customFormat="1" ht="16.5" customHeight="1">
      <c r="A134" s="34"/>
      <c r="B134" s="35"/>
      <c r="C134" s="186" t="s">
        <v>86</v>
      </c>
      <c r="D134" s="186" t="s">
        <v>131</v>
      </c>
      <c r="E134" s="187" t="s">
        <v>287</v>
      </c>
      <c r="F134" s="188" t="s">
        <v>288</v>
      </c>
      <c r="G134" s="189" t="s">
        <v>155</v>
      </c>
      <c r="H134" s="190">
        <v>1</v>
      </c>
      <c r="I134" s="191"/>
      <c r="J134" s="192">
        <f>ROUND(I134*H134,2)</f>
        <v>0</v>
      </c>
      <c r="K134" s="188" t="s">
        <v>147</v>
      </c>
      <c r="L134" s="39"/>
      <c r="M134" s="193" t="s">
        <v>1</v>
      </c>
      <c r="N134" s="194" t="s">
        <v>41</v>
      </c>
      <c r="O134" s="71"/>
      <c r="P134" s="195">
        <f>O134*H134</f>
        <v>0</v>
      </c>
      <c r="Q134" s="195">
        <v>4.0000000000000003E-5</v>
      </c>
      <c r="R134" s="195">
        <f>Q134*H134</f>
        <v>4.0000000000000003E-5</v>
      </c>
      <c r="S134" s="195">
        <v>0</v>
      </c>
      <c r="T134" s="196">
        <f>S134*H134</f>
        <v>0</v>
      </c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R134" s="197" t="s">
        <v>136</v>
      </c>
      <c r="AT134" s="197" t="s">
        <v>131</v>
      </c>
      <c r="AU134" s="197" t="s">
        <v>86</v>
      </c>
      <c r="AY134" s="17" t="s">
        <v>128</v>
      </c>
      <c r="BE134" s="198">
        <f>IF(N134="základní",J134,0)</f>
        <v>0</v>
      </c>
      <c r="BF134" s="198">
        <f>IF(N134="snížená",J134,0)</f>
        <v>0</v>
      </c>
      <c r="BG134" s="198">
        <f>IF(N134="zákl. přenesená",J134,0)</f>
        <v>0</v>
      </c>
      <c r="BH134" s="198">
        <f>IF(N134="sníž. přenesená",J134,0)</f>
        <v>0</v>
      </c>
      <c r="BI134" s="198">
        <f>IF(N134="nulová",J134,0)</f>
        <v>0</v>
      </c>
      <c r="BJ134" s="17" t="s">
        <v>84</v>
      </c>
      <c r="BK134" s="198">
        <f>ROUND(I134*H134,2)</f>
        <v>0</v>
      </c>
      <c r="BL134" s="17" t="s">
        <v>136</v>
      </c>
      <c r="BM134" s="197" t="s">
        <v>289</v>
      </c>
    </row>
    <row r="135" spans="1:65" s="12" customFormat="1" ht="22.9" customHeight="1">
      <c r="B135" s="170"/>
      <c r="C135" s="171"/>
      <c r="D135" s="172" t="s">
        <v>75</v>
      </c>
      <c r="E135" s="184" t="s">
        <v>290</v>
      </c>
      <c r="F135" s="184" t="s">
        <v>291</v>
      </c>
      <c r="G135" s="171"/>
      <c r="H135" s="171"/>
      <c r="I135" s="174"/>
      <c r="J135" s="185">
        <f>BK135</f>
        <v>0</v>
      </c>
      <c r="K135" s="171"/>
      <c r="L135" s="176"/>
      <c r="M135" s="177"/>
      <c r="N135" s="178"/>
      <c r="O135" s="178"/>
      <c r="P135" s="179">
        <f>P136</f>
        <v>0</v>
      </c>
      <c r="Q135" s="178"/>
      <c r="R135" s="179">
        <f>R136</f>
        <v>0</v>
      </c>
      <c r="S135" s="178"/>
      <c r="T135" s="180">
        <f>T136</f>
        <v>0</v>
      </c>
      <c r="AR135" s="181" t="s">
        <v>84</v>
      </c>
      <c r="AT135" s="182" t="s">
        <v>75</v>
      </c>
      <c r="AU135" s="182" t="s">
        <v>84</v>
      </c>
      <c r="AY135" s="181" t="s">
        <v>128</v>
      </c>
      <c r="BK135" s="183">
        <f>BK136</f>
        <v>0</v>
      </c>
    </row>
    <row r="136" spans="1:65" s="2" customFormat="1" ht="16.5" customHeight="1">
      <c r="A136" s="34"/>
      <c r="B136" s="35"/>
      <c r="C136" s="186" t="s">
        <v>149</v>
      </c>
      <c r="D136" s="186" t="s">
        <v>131</v>
      </c>
      <c r="E136" s="187" t="s">
        <v>292</v>
      </c>
      <c r="F136" s="188" t="s">
        <v>293</v>
      </c>
      <c r="G136" s="189" t="s">
        <v>170</v>
      </c>
      <c r="H136" s="190">
        <v>0.5</v>
      </c>
      <c r="I136" s="191"/>
      <c r="J136" s="192">
        <f>ROUND(I136*H136,2)</f>
        <v>0</v>
      </c>
      <c r="K136" s="188" t="s">
        <v>135</v>
      </c>
      <c r="L136" s="39"/>
      <c r="M136" s="193" t="s">
        <v>1</v>
      </c>
      <c r="N136" s="194" t="s">
        <v>41</v>
      </c>
      <c r="O136" s="71"/>
      <c r="P136" s="195">
        <f>O136*H136</f>
        <v>0</v>
      </c>
      <c r="Q136" s="195">
        <v>0</v>
      </c>
      <c r="R136" s="195">
        <f>Q136*H136</f>
        <v>0</v>
      </c>
      <c r="S136" s="195">
        <v>0</v>
      </c>
      <c r="T136" s="196">
        <f>S136*H136</f>
        <v>0</v>
      </c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R136" s="197" t="s">
        <v>136</v>
      </c>
      <c r="AT136" s="197" t="s">
        <v>131</v>
      </c>
      <c r="AU136" s="197" t="s">
        <v>86</v>
      </c>
      <c r="AY136" s="17" t="s">
        <v>128</v>
      </c>
      <c r="BE136" s="198">
        <f>IF(N136="základní",J136,0)</f>
        <v>0</v>
      </c>
      <c r="BF136" s="198">
        <f>IF(N136="snížená",J136,0)</f>
        <v>0</v>
      </c>
      <c r="BG136" s="198">
        <f>IF(N136="zákl. přenesená",J136,0)</f>
        <v>0</v>
      </c>
      <c r="BH136" s="198">
        <f>IF(N136="sníž. přenesená",J136,0)</f>
        <v>0</v>
      </c>
      <c r="BI136" s="198">
        <f>IF(N136="nulová",J136,0)</f>
        <v>0</v>
      </c>
      <c r="BJ136" s="17" t="s">
        <v>84</v>
      </c>
      <c r="BK136" s="198">
        <f>ROUND(I136*H136,2)</f>
        <v>0</v>
      </c>
      <c r="BL136" s="17" t="s">
        <v>136</v>
      </c>
      <c r="BM136" s="197" t="s">
        <v>294</v>
      </c>
    </row>
    <row r="137" spans="1:65" s="12" customFormat="1" ht="25.9" customHeight="1">
      <c r="B137" s="170"/>
      <c r="C137" s="171"/>
      <c r="D137" s="172" t="s">
        <v>75</v>
      </c>
      <c r="E137" s="173" t="s">
        <v>185</v>
      </c>
      <c r="F137" s="173" t="s">
        <v>186</v>
      </c>
      <c r="G137" s="171"/>
      <c r="H137" s="171"/>
      <c r="I137" s="174"/>
      <c r="J137" s="175">
        <f>BK137</f>
        <v>0</v>
      </c>
      <c r="K137" s="171"/>
      <c r="L137" s="176"/>
      <c r="M137" s="177"/>
      <c r="N137" s="178"/>
      <c r="O137" s="178"/>
      <c r="P137" s="179">
        <f>P138+P154+P157+P173+P189+P227+P237+P246</f>
        <v>0</v>
      </c>
      <c r="Q137" s="178"/>
      <c r="R137" s="179">
        <f>R138+R154+R157+R173+R189+R227+R237+R246</f>
        <v>20.947203900000002</v>
      </c>
      <c r="S137" s="178"/>
      <c r="T137" s="180">
        <f>T138+T154+T157+T173+T189+T227+T237+T246</f>
        <v>0</v>
      </c>
      <c r="AR137" s="181" t="s">
        <v>86</v>
      </c>
      <c r="AT137" s="182" t="s">
        <v>75</v>
      </c>
      <c r="AU137" s="182" t="s">
        <v>76</v>
      </c>
      <c r="AY137" s="181" t="s">
        <v>128</v>
      </c>
      <c r="BK137" s="183">
        <f>BK138+BK154+BK157+BK173+BK189+BK227+BK237+BK246</f>
        <v>0</v>
      </c>
    </row>
    <row r="138" spans="1:65" s="12" customFormat="1" ht="22.9" customHeight="1">
      <c r="B138" s="170"/>
      <c r="C138" s="171"/>
      <c r="D138" s="172" t="s">
        <v>75</v>
      </c>
      <c r="E138" s="184" t="s">
        <v>187</v>
      </c>
      <c r="F138" s="184" t="s">
        <v>188</v>
      </c>
      <c r="G138" s="171"/>
      <c r="H138" s="171"/>
      <c r="I138" s="174"/>
      <c r="J138" s="185">
        <f>BK138</f>
        <v>0</v>
      </c>
      <c r="K138" s="171"/>
      <c r="L138" s="176"/>
      <c r="M138" s="177"/>
      <c r="N138" s="178"/>
      <c r="O138" s="178"/>
      <c r="P138" s="179">
        <f>SUM(P139:P153)</f>
        <v>0</v>
      </c>
      <c r="Q138" s="178"/>
      <c r="R138" s="179">
        <f>SUM(R139:R153)</f>
        <v>5.4468000000000005</v>
      </c>
      <c r="S138" s="178"/>
      <c r="T138" s="180">
        <f>SUM(T139:T153)</f>
        <v>0</v>
      </c>
      <c r="AR138" s="181" t="s">
        <v>86</v>
      </c>
      <c r="AT138" s="182" t="s">
        <v>75</v>
      </c>
      <c r="AU138" s="182" t="s">
        <v>84</v>
      </c>
      <c r="AY138" s="181" t="s">
        <v>128</v>
      </c>
      <c r="BK138" s="183">
        <f>SUM(BK139:BK153)</f>
        <v>0</v>
      </c>
    </row>
    <row r="139" spans="1:65" s="2" customFormat="1" ht="16.5" customHeight="1">
      <c r="A139" s="34"/>
      <c r="B139" s="35"/>
      <c r="C139" s="186" t="s">
        <v>136</v>
      </c>
      <c r="D139" s="186" t="s">
        <v>131</v>
      </c>
      <c r="E139" s="187" t="s">
        <v>295</v>
      </c>
      <c r="F139" s="188" t="s">
        <v>296</v>
      </c>
      <c r="G139" s="189" t="s">
        <v>192</v>
      </c>
      <c r="H139" s="190">
        <v>205.20400000000001</v>
      </c>
      <c r="I139" s="191"/>
      <c r="J139" s="192">
        <f>ROUND(I139*H139,2)</f>
        <v>0</v>
      </c>
      <c r="K139" s="188" t="s">
        <v>135</v>
      </c>
      <c r="L139" s="39"/>
      <c r="M139" s="193" t="s">
        <v>1</v>
      </c>
      <c r="N139" s="194" t="s">
        <v>41</v>
      </c>
      <c r="O139" s="71"/>
      <c r="P139" s="195">
        <f>O139*H139</f>
        <v>0</v>
      </c>
      <c r="Q139" s="195">
        <v>0</v>
      </c>
      <c r="R139" s="195">
        <f>Q139*H139</f>
        <v>0</v>
      </c>
      <c r="S139" s="195">
        <v>0</v>
      </c>
      <c r="T139" s="196">
        <f>S139*H139</f>
        <v>0</v>
      </c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R139" s="197" t="s">
        <v>193</v>
      </c>
      <c r="AT139" s="197" t="s">
        <v>131</v>
      </c>
      <c r="AU139" s="197" t="s">
        <v>86</v>
      </c>
      <c r="AY139" s="17" t="s">
        <v>128</v>
      </c>
      <c r="BE139" s="198">
        <f>IF(N139="základní",J139,0)</f>
        <v>0</v>
      </c>
      <c r="BF139" s="198">
        <f>IF(N139="snížená",J139,0)</f>
        <v>0</v>
      </c>
      <c r="BG139" s="198">
        <f>IF(N139="zákl. přenesená",J139,0)</f>
        <v>0</v>
      </c>
      <c r="BH139" s="198">
        <f>IF(N139="sníž. přenesená",J139,0)</f>
        <v>0</v>
      </c>
      <c r="BI139" s="198">
        <f>IF(N139="nulová",J139,0)</f>
        <v>0</v>
      </c>
      <c r="BJ139" s="17" t="s">
        <v>84</v>
      </c>
      <c r="BK139" s="198">
        <f>ROUND(I139*H139,2)</f>
        <v>0</v>
      </c>
      <c r="BL139" s="17" t="s">
        <v>193</v>
      </c>
      <c r="BM139" s="197" t="s">
        <v>297</v>
      </c>
    </row>
    <row r="140" spans="1:65" s="14" customFormat="1" ht="11.25">
      <c r="B140" s="210"/>
      <c r="C140" s="211"/>
      <c r="D140" s="201" t="s">
        <v>138</v>
      </c>
      <c r="E140" s="212" t="s">
        <v>1</v>
      </c>
      <c r="F140" s="213" t="s">
        <v>200</v>
      </c>
      <c r="G140" s="211"/>
      <c r="H140" s="214">
        <v>158.24680000000001</v>
      </c>
      <c r="I140" s="215"/>
      <c r="J140" s="211"/>
      <c r="K140" s="211"/>
      <c r="L140" s="216"/>
      <c r="M140" s="217"/>
      <c r="N140" s="218"/>
      <c r="O140" s="218"/>
      <c r="P140" s="218"/>
      <c r="Q140" s="218"/>
      <c r="R140" s="218"/>
      <c r="S140" s="218"/>
      <c r="T140" s="219"/>
      <c r="AT140" s="220" t="s">
        <v>138</v>
      </c>
      <c r="AU140" s="220" t="s">
        <v>86</v>
      </c>
      <c r="AV140" s="14" t="s">
        <v>86</v>
      </c>
      <c r="AW140" s="14" t="s">
        <v>33</v>
      </c>
      <c r="AX140" s="14" t="s">
        <v>76</v>
      </c>
      <c r="AY140" s="220" t="s">
        <v>128</v>
      </c>
    </row>
    <row r="141" spans="1:65" s="14" customFormat="1" ht="11.25">
      <c r="B141" s="210"/>
      <c r="C141" s="211"/>
      <c r="D141" s="201" t="s">
        <v>138</v>
      </c>
      <c r="E141" s="212" t="s">
        <v>1</v>
      </c>
      <c r="F141" s="213" t="s">
        <v>201</v>
      </c>
      <c r="G141" s="211"/>
      <c r="H141" s="214">
        <v>19.577999999999999</v>
      </c>
      <c r="I141" s="215"/>
      <c r="J141" s="211"/>
      <c r="K141" s="211"/>
      <c r="L141" s="216"/>
      <c r="M141" s="217"/>
      <c r="N141" s="218"/>
      <c r="O141" s="218"/>
      <c r="P141" s="218"/>
      <c r="Q141" s="218"/>
      <c r="R141" s="218"/>
      <c r="S141" s="218"/>
      <c r="T141" s="219"/>
      <c r="AT141" s="220" t="s">
        <v>138</v>
      </c>
      <c r="AU141" s="220" t="s">
        <v>86</v>
      </c>
      <c r="AV141" s="14" t="s">
        <v>86</v>
      </c>
      <c r="AW141" s="14" t="s">
        <v>33</v>
      </c>
      <c r="AX141" s="14" t="s">
        <v>76</v>
      </c>
      <c r="AY141" s="220" t="s">
        <v>128</v>
      </c>
    </row>
    <row r="142" spans="1:65" s="14" customFormat="1" ht="11.25">
      <c r="B142" s="210"/>
      <c r="C142" s="211"/>
      <c r="D142" s="201" t="s">
        <v>138</v>
      </c>
      <c r="E142" s="212" t="s">
        <v>1</v>
      </c>
      <c r="F142" s="213" t="s">
        <v>202</v>
      </c>
      <c r="G142" s="211"/>
      <c r="H142" s="214">
        <v>6.2579549999999999</v>
      </c>
      <c r="I142" s="215"/>
      <c r="J142" s="211"/>
      <c r="K142" s="211"/>
      <c r="L142" s="216"/>
      <c r="M142" s="217"/>
      <c r="N142" s="218"/>
      <c r="O142" s="218"/>
      <c r="P142" s="218"/>
      <c r="Q142" s="218"/>
      <c r="R142" s="218"/>
      <c r="S142" s="218"/>
      <c r="T142" s="219"/>
      <c r="AT142" s="220" t="s">
        <v>138</v>
      </c>
      <c r="AU142" s="220" t="s">
        <v>86</v>
      </c>
      <c r="AV142" s="14" t="s">
        <v>86</v>
      </c>
      <c r="AW142" s="14" t="s">
        <v>33</v>
      </c>
      <c r="AX142" s="14" t="s">
        <v>76</v>
      </c>
      <c r="AY142" s="220" t="s">
        <v>128</v>
      </c>
    </row>
    <row r="143" spans="1:65" s="14" customFormat="1" ht="11.25">
      <c r="B143" s="210"/>
      <c r="C143" s="211"/>
      <c r="D143" s="201" t="s">
        <v>138</v>
      </c>
      <c r="E143" s="212" t="s">
        <v>1</v>
      </c>
      <c r="F143" s="213" t="s">
        <v>203</v>
      </c>
      <c r="G143" s="211"/>
      <c r="H143" s="214">
        <v>21.121099999999998</v>
      </c>
      <c r="I143" s="215"/>
      <c r="J143" s="211"/>
      <c r="K143" s="211"/>
      <c r="L143" s="216"/>
      <c r="M143" s="217"/>
      <c r="N143" s="218"/>
      <c r="O143" s="218"/>
      <c r="P143" s="218"/>
      <c r="Q143" s="218"/>
      <c r="R143" s="218"/>
      <c r="S143" s="218"/>
      <c r="T143" s="219"/>
      <c r="AT143" s="220" t="s">
        <v>138</v>
      </c>
      <c r="AU143" s="220" t="s">
        <v>86</v>
      </c>
      <c r="AV143" s="14" t="s">
        <v>86</v>
      </c>
      <c r="AW143" s="14" t="s">
        <v>33</v>
      </c>
      <c r="AX143" s="14" t="s">
        <v>76</v>
      </c>
      <c r="AY143" s="220" t="s">
        <v>128</v>
      </c>
    </row>
    <row r="144" spans="1:65" s="15" customFormat="1" ht="11.25">
      <c r="B144" s="221"/>
      <c r="C144" s="222"/>
      <c r="D144" s="201" t="s">
        <v>138</v>
      </c>
      <c r="E144" s="223" t="s">
        <v>1</v>
      </c>
      <c r="F144" s="224" t="s">
        <v>143</v>
      </c>
      <c r="G144" s="222"/>
      <c r="H144" s="225">
        <v>205.203855</v>
      </c>
      <c r="I144" s="226"/>
      <c r="J144" s="222"/>
      <c r="K144" s="222"/>
      <c r="L144" s="227"/>
      <c r="M144" s="228"/>
      <c r="N144" s="229"/>
      <c r="O144" s="229"/>
      <c r="P144" s="229"/>
      <c r="Q144" s="229"/>
      <c r="R144" s="229"/>
      <c r="S144" s="229"/>
      <c r="T144" s="230"/>
      <c r="AT144" s="231" t="s">
        <v>138</v>
      </c>
      <c r="AU144" s="231" t="s">
        <v>86</v>
      </c>
      <c r="AV144" s="15" t="s">
        <v>136</v>
      </c>
      <c r="AW144" s="15" t="s">
        <v>33</v>
      </c>
      <c r="AX144" s="15" t="s">
        <v>84</v>
      </c>
      <c r="AY144" s="231" t="s">
        <v>128</v>
      </c>
    </row>
    <row r="145" spans="1:65" s="2" customFormat="1" ht="24.2" customHeight="1">
      <c r="A145" s="34"/>
      <c r="B145" s="35"/>
      <c r="C145" s="239" t="s">
        <v>157</v>
      </c>
      <c r="D145" s="239" t="s">
        <v>298</v>
      </c>
      <c r="E145" s="240" t="s">
        <v>299</v>
      </c>
      <c r="F145" s="241" t="s">
        <v>300</v>
      </c>
      <c r="G145" s="242" t="s">
        <v>192</v>
      </c>
      <c r="H145" s="243">
        <v>239.16499999999999</v>
      </c>
      <c r="I145" s="244"/>
      <c r="J145" s="245">
        <f>ROUND(I145*H145,2)</f>
        <v>0</v>
      </c>
      <c r="K145" s="241" t="s">
        <v>135</v>
      </c>
      <c r="L145" s="246"/>
      <c r="M145" s="247" t="s">
        <v>1</v>
      </c>
      <c r="N145" s="248" t="s">
        <v>41</v>
      </c>
      <c r="O145" s="71"/>
      <c r="P145" s="195">
        <f>O145*H145</f>
        <v>0</v>
      </c>
      <c r="Q145" s="195">
        <v>4.0000000000000001E-3</v>
      </c>
      <c r="R145" s="195">
        <f>Q145*H145</f>
        <v>0.95665999999999995</v>
      </c>
      <c r="S145" s="195">
        <v>0</v>
      </c>
      <c r="T145" s="196">
        <f>S145*H145</f>
        <v>0</v>
      </c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R145" s="197" t="s">
        <v>301</v>
      </c>
      <c r="AT145" s="197" t="s">
        <v>298</v>
      </c>
      <c r="AU145" s="197" t="s">
        <v>86</v>
      </c>
      <c r="AY145" s="17" t="s">
        <v>128</v>
      </c>
      <c r="BE145" s="198">
        <f>IF(N145="základní",J145,0)</f>
        <v>0</v>
      </c>
      <c r="BF145" s="198">
        <f>IF(N145="snížená",J145,0)</f>
        <v>0</v>
      </c>
      <c r="BG145" s="198">
        <f>IF(N145="zákl. přenesená",J145,0)</f>
        <v>0</v>
      </c>
      <c r="BH145" s="198">
        <f>IF(N145="sníž. přenesená",J145,0)</f>
        <v>0</v>
      </c>
      <c r="BI145" s="198">
        <f>IF(N145="nulová",J145,0)</f>
        <v>0</v>
      </c>
      <c r="BJ145" s="17" t="s">
        <v>84</v>
      </c>
      <c r="BK145" s="198">
        <f>ROUND(I145*H145,2)</f>
        <v>0</v>
      </c>
      <c r="BL145" s="17" t="s">
        <v>193</v>
      </c>
      <c r="BM145" s="197" t="s">
        <v>302</v>
      </c>
    </row>
    <row r="146" spans="1:65" s="14" customFormat="1" ht="11.25">
      <c r="B146" s="210"/>
      <c r="C146" s="211"/>
      <c r="D146" s="201" t="s">
        <v>138</v>
      </c>
      <c r="E146" s="212" t="s">
        <v>1</v>
      </c>
      <c r="F146" s="213" t="s">
        <v>303</v>
      </c>
      <c r="G146" s="211"/>
      <c r="H146" s="214">
        <v>239.16509300249999</v>
      </c>
      <c r="I146" s="215"/>
      <c r="J146" s="211"/>
      <c r="K146" s="211"/>
      <c r="L146" s="216"/>
      <c r="M146" s="217"/>
      <c r="N146" s="218"/>
      <c r="O146" s="218"/>
      <c r="P146" s="218"/>
      <c r="Q146" s="218"/>
      <c r="R146" s="218"/>
      <c r="S146" s="218"/>
      <c r="T146" s="219"/>
      <c r="AT146" s="220" t="s">
        <v>138</v>
      </c>
      <c r="AU146" s="220" t="s">
        <v>86</v>
      </c>
      <c r="AV146" s="14" t="s">
        <v>86</v>
      </c>
      <c r="AW146" s="14" t="s">
        <v>33</v>
      </c>
      <c r="AX146" s="14" t="s">
        <v>84</v>
      </c>
      <c r="AY146" s="220" t="s">
        <v>128</v>
      </c>
    </row>
    <row r="147" spans="1:65" s="2" customFormat="1" ht="16.5" customHeight="1">
      <c r="A147" s="34"/>
      <c r="B147" s="35"/>
      <c r="C147" s="186" t="s">
        <v>161</v>
      </c>
      <c r="D147" s="186" t="s">
        <v>131</v>
      </c>
      <c r="E147" s="187" t="s">
        <v>304</v>
      </c>
      <c r="F147" s="188" t="s">
        <v>305</v>
      </c>
      <c r="G147" s="189" t="s">
        <v>192</v>
      </c>
      <c r="H147" s="190">
        <v>963.13599999999997</v>
      </c>
      <c r="I147" s="191"/>
      <c r="J147" s="192">
        <f>ROUND(I147*H147,2)</f>
        <v>0</v>
      </c>
      <c r="K147" s="188" t="s">
        <v>135</v>
      </c>
      <c r="L147" s="39"/>
      <c r="M147" s="193" t="s">
        <v>1</v>
      </c>
      <c r="N147" s="194" t="s">
        <v>41</v>
      </c>
      <c r="O147" s="71"/>
      <c r="P147" s="195">
        <f>O147*H147</f>
        <v>0</v>
      </c>
      <c r="Q147" s="195">
        <v>0</v>
      </c>
      <c r="R147" s="195">
        <f>Q147*H147</f>
        <v>0</v>
      </c>
      <c r="S147" s="195">
        <v>0</v>
      </c>
      <c r="T147" s="196">
        <f>S147*H147</f>
        <v>0</v>
      </c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R147" s="197" t="s">
        <v>193</v>
      </c>
      <c r="AT147" s="197" t="s">
        <v>131</v>
      </c>
      <c r="AU147" s="197" t="s">
        <v>86</v>
      </c>
      <c r="AY147" s="17" t="s">
        <v>128</v>
      </c>
      <c r="BE147" s="198">
        <f>IF(N147="základní",J147,0)</f>
        <v>0</v>
      </c>
      <c r="BF147" s="198">
        <f>IF(N147="snížená",J147,0)</f>
        <v>0</v>
      </c>
      <c r="BG147" s="198">
        <f>IF(N147="zákl. přenesená",J147,0)</f>
        <v>0</v>
      </c>
      <c r="BH147" s="198">
        <f>IF(N147="sníž. přenesená",J147,0)</f>
        <v>0</v>
      </c>
      <c r="BI147" s="198">
        <f>IF(N147="nulová",J147,0)</f>
        <v>0</v>
      </c>
      <c r="BJ147" s="17" t="s">
        <v>84</v>
      </c>
      <c r="BK147" s="198">
        <f>ROUND(I147*H147,2)</f>
        <v>0</v>
      </c>
      <c r="BL147" s="17" t="s">
        <v>193</v>
      </c>
      <c r="BM147" s="197" t="s">
        <v>306</v>
      </c>
    </row>
    <row r="148" spans="1:65" s="14" customFormat="1" ht="11.25">
      <c r="B148" s="210"/>
      <c r="C148" s="211"/>
      <c r="D148" s="201" t="s">
        <v>138</v>
      </c>
      <c r="E148" s="212" t="s">
        <v>1</v>
      </c>
      <c r="F148" s="213" t="s">
        <v>195</v>
      </c>
      <c r="G148" s="211"/>
      <c r="H148" s="214">
        <v>986.16240000000005</v>
      </c>
      <c r="I148" s="215"/>
      <c r="J148" s="211"/>
      <c r="K148" s="211"/>
      <c r="L148" s="216"/>
      <c r="M148" s="217"/>
      <c r="N148" s="218"/>
      <c r="O148" s="218"/>
      <c r="P148" s="218"/>
      <c r="Q148" s="218"/>
      <c r="R148" s="218"/>
      <c r="S148" s="218"/>
      <c r="T148" s="219"/>
      <c r="AT148" s="220" t="s">
        <v>138</v>
      </c>
      <c r="AU148" s="220" t="s">
        <v>86</v>
      </c>
      <c r="AV148" s="14" t="s">
        <v>86</v>
      </c>
      <c r="AW148" s="14" t="s">
        <v>33</v>
      </c>
      <c r="AX148" s="14" t="s">
        <v>76</v>
      </c>
      <c r="AY148" s="220" t="s">
        <v>128</v>
      </c>
    </row>
    <row r="149" spans="1:65" s="14" customFormat="1" ht="11.25">
      <c r="B149" s="210"/>
      <c r="C149" s="211"/>
      <c r="D149" s="201" t="s">
        <v>138</v>
      </c>
      <c r="E149" s="212" t="s">
        <v>1</v>
      </c>
      <c r="F149" s="213" t="s">
        <v>196</v>
      </c>
      <c r="G149" s="211"/>
      <c r="H149" s="214">
        <v>-23.026</v>
      </c>
      <c r="I149" s="215"/>
      <c r="J149" s="211"/>
      <c r="K149" s="211"/>
      <c r="L149" s="216"/>
      <c r="M149" s="217"/>
      <c r="N149" s="218"/>
      <c r="O149" s="218"/>
      <c r="P149" s="218"/>
      <c r="Q149" s="218"/>
      <c r="R149" s="218"/>
      <c r="S149" s="218"/>
      <c r="T149" s="219"/>
      <c r="AT149" s="220" t="s">
        <v>138</v>
      </c>
      <c r="AU149" s="220" t="s">
        <v>86</v>
      </c>
      <c r="AV149" s="14" t="s">
        <v>86</v>
      </c>
      <c r="AW149" s="14" t="s">
        <v>33</v>
      </c>
      <c r="AX149" s="14" t="s">
        <v>76</v>
      </c>
      <c r="AY149" s="220" t="s">
        <v>128</v>
      </c>
    </row>
    <row r="150" spans="1:65" s="15" customFormat="1" ht="11.25">
      <c r="B150" s="221"/>
      <c r="C150" s="222"/>
      <c r="D150" s="201" t="s">
        <v>138</v>
      </c>
      <c r="E150" s="223" t="s">
        <v>1</v>
      </c>
      <c r="F150" s="224" t="s">
        <v>143</v>
      </c>
      <c r="G150" s="222"/>
      <c r="H150" s="225">
        <v>963.13639999999998</v>
      </c>
      <c r="I150" s="226"/>
      <c r="J150" s="222"/>
      <c r="K150" s="222"/>
      <c r="L150" s="227"/>
      <c r="M150" s="228"/>
      <c r="N150" s="229"/>
      <c r="O150" s="229"/>
      <c r="P150" s="229"/>
      <c r="Q150" s="229"/>
      <c r="R150" s="229"/>
      <c r="S150" s="229"/>
      <c r="T150" s="230"/>
      <c r="AT150" s="231" t="s">
        <v>138</v>
      </c>
      <c r="AU150" s="231" t="s">
        <v>86</v>
      </c>
      <c r="AV150" s="15" t="s">
        <v>136</v>
      </c>
      <c r="AW150" s="15" t="s">
        <v>33</v>
      </c>
      <c r="AX150" s="15" t="s">
        <v>84</v>
      </c>
      <c r="AY150" s="231" t="s">
        <v>128</v>
      </c>
    </row>
    <row r="151" spans="1:65" s="2" customFormat="1" ht="24.2" customHeight="1">
      <c r="A151" s="34"/>
      <c r="B151" s="35"/>
      <c r="C151" s="239" t="s">
        <v>167</v>
      </c>
      <c r="D151" s="239" t="s">
        <v>298</v>
      </c>
      <c r="E151" s="240" t="s">
        <v>299</v>
      </c>
      <c r="F151" s="241" t="s">
        <v>300</v>
      </c>
      <c r="G151" s="242" t="s">
        <v>192</v>
      </c>
      <c r="H151" s="243">
        <v>1122.5350000000001</v>
      </c>
      <c r="I151" s="244"/>
      <c r="J151" s="245">
        <f>ROUND(I151*H151,2)</f>
        <v>0</v>
      </c>
      <c r="K151" s="241" t="s">
        <v>135</v>
      </c>
      <c r="L151" s="246"/>
      <c r="M151" s="247" t="s">
        <v>1</v>
      </c>
      <c r="N151" s="248" t="s">
        <v>41</v>
      </c>
      <c r="O151" s="71"/>
      <c r="P151" s="195">
        <f>O151*H151</f>
        <v>0</v>
      </c>
      <c r="Q151" s="195">
        <v>4.0000000000000001E-3</v>
      </c>
      <c r="R151" s="195">
        <f>Q151*H151</f>
        <v>4.4901400000000002</v>
      </c>
      <c r="S151" s="195">
        <v>0</v>
      </c>
      <c r="T151" s="196">
        <f>S151*H151</f>
        <v>0</v>
      </c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R151" s="197" t="s">
        <v>301</v>
      </c>
      <c r="AT151" s="197" t="s">
        <v>298</v>
      </c>
      <c r="AU151" s="197" t="s">
        <v>86</v>
      </c>
      <c r="AY151" s="17" t="s">
        <v>128</v>
      </c>
      <c r="BE151" s="198">
        <f>IF(N151="základní",J151,0)</f>
        <v>0</v>
      </c>
      <c r="BF151" s="198">
        <f>IF(N151="snížená",J151,0)</f>
        <v>0</v>
      </c>
      <c r="BG151" s="198">
        <f>IF(N151="zákl. přenesená",J151,0)</f>
        <v>0</v>
      </c>
      <c r="BH151" s="198">
        <f>IF(N151="sníž. přenesená",J151,0)</f>
        <v>0</v>
      </c>
      <c r="BI151" s="198">
        <f>IF(N151="nulová",J151,0)</f>
        <v>0</v>
      </c>
      <c r="BJ151" s="17" t="s">
        <v>84</v>
      </c>
      <c r="BK151" s="198">
        <f>ROUND(I151*H151,2)</f>
        <v>0</v>
      </c>
      <c r="BL151" s="17" t="s">
        <v>193</v>
      </c>
      <c r="BM151" s="197" t="s">
        <v>307</v>
      </c>
    </row>
    <row r="152" spans="1:65" s="14" customFormat="1" ht="11.25">
      <c r="B152" s="210"/>
      <c r="C152" s="211"/>
      <c r="D152" s="201" t="s">
        <v>138</v>
      </c>
      <c r="E152" s="212" t="s">
        <v>1</v>
      </c>
      <c r="F152" s="213" t="s">
        <v>308</v>
      </c>
      <c r="G152" s="211"/>
      <c r="H152" s="214">
        <v>1122.5354742</v>
      </c>
      <c r="I152" s="215"/>
      <c r="J152" s="211"/>
      <c r="K152" s="211"/>
      <c r="L152" s="216"/>
      <c r="M152" s="217"/>
      <c r="N152" s="218"/>
      <c r="O152" s="218"/>
      <c r="P152" s="218"/>
      <c r="Q152" s="218"/>
      <c r="R152" s="218"/>
      <c r="S152" s="218"/>
      <c r="T152" s="219"/>
      <c r="AT152" s="220" t="s">
        <v>138</v>
      </c>
      <c r="AU152" s="220" t="s">
        <v>86</v>
      </c>
      <c r="AV152" s="14" t="s">
        <v>86</v>
      </c>
      <c r="AW152" s="14" t="s">
        <v>33</v>
      </c>
      <c r="AX152" s="14" t="s">
        <v>84</v>
      </c>
      <c r="AY152" s="220" t="s">
        <v>128</v>
      </c>
    </row>
    <row r="153" spans="1:65" s="2" customFormat="1" ht="16.5" customHeight="1">
      <c r="A153" s="34"/>
      <c r="B153" s="35"/>
      <c r="C153" s="186" t="s">
        <v>172</v>
      </c>
      <c r="D153" s="186" t="s">
        <v>131</v>
      </c>
      <c r="E153" s="187" t="s">
        <v>309</v>
      </c>
      <c r="F153" s="188" t="s">
        <v>310</v>
      </c>
      <c r="G153" s="189" t="s">
        <v>275</v>
      </c>
      <c r="H153" s="232"/>
      <c r="I153" s="191"/>
      <c r="J153" s="192">
        <f>ROUND(I153*H153,2)</f>
        <v>0</v>
      </c>
      <c r="K153" s="188" t="s">
        <v>135</v>
      </c>
      <c r="L153" s="39"/>
      <c r="M153" s="193" t="s">
        <v>1</v>
      </c>
      <c r="N153" s="194" t="s">
        <v>41</v>
      </c>
      <c r="O153" s="71"/>
      <c r="P153" s="195">
        <f>O153*H153</f>
        <v>0</v>
      </c>
      <c r="Q153" s="195">
        <v>0</v>
      </c>
      <c r="R153" s="195">
        <f>Q153*H153</f>
        <v>0</v>
      </c>
      <c r="S153" s="195">
        <v>0</v>
      </c>
      <c r="T153" s="196">
        <f>S153*H153</f>
        <v>0</v>
      </c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R153" s="197" t="s">
        <v>193</v>
      </c>
      <c r="AT153" s="197" t="s">
        <v>131</v>
      </c>
      <c r="AU153" s="197" t="s">
        <v>86</v>
      </c>
      <c r="AY153" s="17" t="s">
        <v>128</v>
      </c>
      <c r="BE153" s="198">
        <f>IF(N153="základní",J153,0)</f>
        <v>0</v>
      </c>
      <c r="BF153" s="198">
        <f>IF(N153="snížená",J153,0)</f>
        <v>0</v>
      </c>
      <c r="BG153" s="198">
        <f>IF(N153="zákl. přenesená",J153,0)</f>
        <v>0</v>
      </c>
      <c r="BH153" s="198">
        <f>IF(N153="sníž. přenesená",J153,0)</f>
        <v>0</v>
      </c>
      <c r="BI153" s="198">
        <f>IF(N153="nulová",J153,0)</f>
        <v>0</v>
      </c>
      <c r="BJ153" s="17" t="s">
        <v>84</v>
      </c>
      <c r="BK153" s="198">
        <f>ROUND(I153*H153,2)</f>
        <v>0</v>
      </c>
      <c r="BL153" s="17" t="s">
        <v>193</v>
      </c>
      <c r="BM153" s="197" t="s">
        <v>311</v>
      </c>
    </row>
    <row r="154" spans="1:65" s="12" customFormat="1" ht="22.9" customHeight="1">
      <c r="B154" s="170"/>
      <c r="C154" s="171"/>
      <c r="D154" s="172" t="s">
        <v>75</v>
      </c>
      <c r="E154" s="184" t="s">
        <v>204</v>
      </c>
      <c r="F154" s="184" t="s">
        <v>205</v>
      </c>
      <c r="G154" s="171"/>
      <c r="H154" s="171"/>
      <c r="I154" s="174"/>
      <c r="J154" s="185">
        <f>BK154</f>
        <v>0</v>
      </c>
      <c r="K154" s="171"/>
      <c r="L154" s="176"/>
      <c r="M154" s="177"/>
      <c r="N154" s="178"/>
      <c r="O154" s="178"/>
      <c r="P154" s="179">
        <f>SUM(P155:P156)</f>
        <v>0</v>
      </c>
      <c r="Q154" s="178"/>
      <c r="R154" s="179">
        <f>SUM(R155:R156)</f>
        <v>0</v>
      </c>
      <c r="S154" s="178"/>
      <c r="T154" s="180">
        <f>SUM(T155:T156)</f>
        <v>0</v>
      </c>
      <c r="AR154" s="181" t="s">
        <v>86</v>
      </c>
      <c r="AT154" s="182" t="s">
        <v>75</v>
      </c>
      <c r="AU154" s="182" t="s">
        <v>84</v>
      </c>
      <c r="AY154" s="181" t="s">
        <v>128</v>
      </c>
      <c r="BK154" s="183">
        <f>SUM(BK155:BK156)</f>
        <v>0</v>
      </c>
    </row>
    <row r="155" spans="1:65" s="2" customFormat="1" ht="16.5" customHeight="1">
      <c r="A155" s="34"/>
      <c r="B155" s="35"/>
      <c r="C155" s="186" t="s">
        <v>129</v>
      </c>
      <c r="D155" s="186" t="s">
        <v>131</v>
      </c>
      <c r="E155" s="187" t="s">
        <v>312</v>
      </c>
      <c r="F155" s="188" t="s">
        <v>313</v>
      </c>
      <c r="G155" s="189" t="s">
        <v>155</v>
      </c>
      <c r="H155" s="190">
        <v>1</v>
      </c>
      <c r="I155" s="191"/>
      <c r="J155" s="192">
        <f>ROUND(I155*H155,2)</f>
        <v>0</v>
      </c>
      <c r="K155" s="188" t="s">
        <v>147</v>
      </c>
      <c r="L155" s="39"/>
      <c r="M155" s="193" t="s">
        <v>1</v>
      </c>
      <c r="N155" s="194" t="s">
        <v>41</v>
      </c>
      <c r="O155" s="71"/>
      <c r="P155" s="195">
        <f>O155*H155</f>
        <v>0</v>
      </c>
      <c r="Q155" s="195">
        <v>0</v>
      </c>
      <c r="R155" s="195">
        <f>Q155*H155</f>
        <v>0</v>
      </c>
      <c r="S155" s="195">
        <v>0</v>
      </c>
      <c r="T155" s="196">
        <f>S155*H155</f>
        <v>0</v>
      </c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R155" s="197" t="s">
        <v>193</v>
      </c>
      <c r="AT155" s="197" t="s">
        <v>131</v>
      </c>
      <c r="AU155" s="197" t="s">
        <v>86</v>
      </c>
      <c r="AY155" s="17" t="s">
        <v>128</v>
      </c>
      <c r="BE155" s="198">
        <f>IF(N155="základní",J155,0)</f>
        <v>0</v>
      </c>
      <c r="BF155" s="198">
        <f>IF(N155="snížená",J155,0)</f>
        <v>0</v>
      </c>
      <c r="BG155" s="198">
        <f>IF(N155="zákl. přenesená",J155,0)</f>
        <v>0</v>
      </c>
      <c r="BH155" s="198">
        <f>IF(N155="sníž. přenesená",J155,0)</f>
        <v>0</v>
      </c>
      <c r="BI155" s="198">
        <f>IF(N155="nulová",J155,0)</f>
        <v>0</v>
      </c>
      <c r="BJ155" s="17" t="s">
        <v>84</v>
      </c>
      <c r="BK155" s="198">
        <f>ROUND(I155*H155,2)</f>
        <v>0</v>
      </c>
      <c r="BL155" s="17" t="s">
        <v>193</v>
      </c>
      <c r="BM155" s="197" t="s">
        <v>314</v>
      </c>
    </row>
    <row r="156" spans="1:65" s="2" customFormat="1" ht="16.5" customHeight="1">
      <c r="A156" s="34"/>
      <c r="B156" s="35"/>
      <c r="C156" s="186" t="s">
        <v>180</v>
      </c>
      <c r="D156" s="186" t="s">
        <v>131</v>
      </c>
      <c r="E156" s="187" t="s">
        <v>315</v>
      </c>
      <c r="F156" s="188" t="s">
        <v>316</v>
      </c>
      <c r="G156" s="189" t="s">
        <v>275</v>
      </c>
      <c r="H156" s="232"/>
      <c r="I156" s="191"/>
      <c r="J156" s="192">
        <f>ROUND(I156*H156,2)</f>
        <v>0</v>
      </c>
      <c r="K156" s="188" t="s">
        <v>135</v>
      </c>
      <c r="L156" s="39"/>
      <c r="M156" s="193" t="s">
        <v>1</v>
      </c>
      <c r="N156" s="194" t="s">
        <v>41</v>
      </c>
      <c r="O156" s="71"/>
      <c r="P156" s="195">
        <f>O156*H156</f>
        <v>0</v>
      </c>
      <c r="Q156" s="195">
        <v>0</v>
      </c>
      <c r="R156" s="195">
        <f>Q156*H156</f>
        <v>0</v>
      </c>
      <c r="S156" s="195">
        <v>0</v>
      </c>
      <c r="T156" s="196">
        <f>S156*H156</f>
        <v>0</v>
      </c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R156" s="197" t="s">
        <v>193</v>
      </c>
      <c r="AT156" s="197" t="s">
        <v>131</v>
      </c>
      <c r="AU156" s="197" t="s">
        <v>86</v>
      </c>
      <c r="AY156" s="17" t="s">
        <v>128</v>
      </c>
      <c r="BE156" s="198">
        <f>IF(N156="základní",J156,0)</f>
        <v>0</v>
      </c>
      <c r="BF156" s="198">
        <f>IF(N156="snížená",J156,0)</f>
        <v>0</v>
      </c>
      <c r="BG156" s="198">
        <f>IF(N156="zákl. přenesená",J156,0)</f>
        <v>0</v>
      </c>
      <c r="BH156" s="198">
        <f>IF(N156="sníž. přenesená",J156,0)</f>
        <v>0</v>
      </c>
      <c r="BI156" s="198">
        <f>IF(N156="nulová",J156,0)</f>
        <v>0</v>
      </c>
      <c r="BJ156" s="17" t="s">
        <v>84</v>
      </c>
      <c r="BK156" s="198">
        <f>ROUND(I156*H156,2)</f>
        <v>0</v>
      </c>
      <c r="BL156" s="17" t="s">
        <v>193</v>
      </c>
      <c r="BM156" s="197" t="s">
        <v>317</v>
      </c>
    </row>
    <row r="157" spans="1:65" s="12" customFormat="1" ht="22.9" customHeight="1">
      <c r="B157" s="170"/>
      <c r="C157" s="171"/>
      <c r="D157" s="172" t="s">
        <v>75</v>
      </c>
      <c r="E157" s="184" t="s">
        <v>210</v>
      </c>
      <c r="F157" s="184" t="s">
        <v>211</v>
      </c>
      <c r="G157" s="171"/>
      <c r="H157" s="171"/>
      <c r="I157" s="174"/>
      <c r="J157" s="185">
        <f>BK157</f>
        <v>0</v>
      </c>
      <c r="K157" s="171"/>
      <c r="L157" s="176"/>
      <c r="M157" s="177"/>
      <c r="N157" s="178"/>
      <c r="O157" s="178"/>
      <c r="P157" s="179">
        <f>SUM(P158:P172)</f>
        <v>0</v>
      </c>
      <c r="Q157" s="178"/>
      <c r="R157" s="179">
        <f>SUM(R158:R172)</f>
        <v>11.248859080000003</v>
      </c>
      <c r="S157" s="178"/>
      <c r="T157" s="180">
        <f>SUM(T158:T172)</f>
        <v>0</v>
      </c>
      <c r="AR157" s="181" t="s">
        <v>86</v>
      </c>
      <c r="AT157" s="182" t="s">
        <v>75</v>
      </c>
      <c r="AU157" s="182" t="s">
        <v>84</v>
      </c>
      <c r="AY157" s="181" t="s">
        <v>128</v>
      </c>
      <c r="BK157" s="183">
        <f>SUM(BK158:BK172)</f>
        <v>0</v>
      </c>
    </row>
    <row r="158" spans="1:65" s="2" customFormat="1" ht="21.75" customHeight="1">
      <c r="A158" s="34"/>
      <c r="B158" s="35"/>
      <c r="C158" s="186" t="s">
        <v>189</v>
      </c>
      <c r="D158" s="186" t="s">
        <v>131</v>
      </c>
      <c r="E158" s="187" t="s">
        <v>318</v>
      </c>
      <c r="F158" s="188" t="s">
        <v>319</v>
      </c>
      <c r="G158" s="189" t="s">
        <v>192</v>
      </c>
      <c r="H158" s="190">
        <v>595.05999999999995</v>
      </c>
      <c r="I158" s="191"/>
      <c r="J158" s="192">
        <f>ROUND(I158*H158,2)</f>
        <v>0</v>
      </c>
      <c r="K158" s="188" t="s">
        <v>135</v>
      </c>
      <c r="L158" s="39"/>
      <c r="M158" s="193" t="s">
        <v>1</v>
      </c>
      <c r="N158" s="194" t="s">
        <v>41</v>
      </c>
      <c r="O158" s="71"/>
      <c r="P158" s="195">
        <f>O158*H158</f>
        <v>0</v>
      </c>
      <c r="Q158" s="195">
        <v>0</v>
      </c>
      <c r="R158" s="195">
        <f>Q158*H158</f>
        <v>0</v>
      </c>
      <c r="S158" s="195">
        <v>0</v>
      </c>
      <c r="T158" s="196">
        <f>S158*H158</f>
        <v>0</v>
      </c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R158" s="197" t="s">
        <v>193</v>
      </c>
      <c r="AT158" s="197" t="s">
        <v>131</v>
      </c>
      <c r="AU158" s="197" t="s">
        <v>86</v>
      </c>
      <c r="AY158" s="17" t="s">
        <v>128</v>
      </c>
      <c r="BE158" s="198">
        <f>IF(N158="základní",J158,0)</f>
        <v>0</v>
      </c>
      <c r="BF158" s="198">
        <f>IF(N158="snížená",J158,0)</f>
        <v>0</v>
      </c>
      <c r="BG158" s="198">
        <f>IF(N158="zákl. přenesená",J158,0)</f>
        <v>0</v>
      </c>
      <c r="BH158" s="198">
        <f>IF(N158="sníž. přenesená",J158,0)</f>
        <v>0</v>
      </c>
      <c r="BI158" s="198">
        <f>IF(N158="nulová",J158,0)</f>
        <v>0</v>
      </c>
      <c r="BJ158" s="17" t="s">
        <v>84</v>
      </c>
      <c r="BK158" s="198">
        <f>ROUND(I158*H158,2)</f>
        <v>0</v>
      </c>
      <c r="BL158" s="17" t="s">
        <v>193</v>
      </c>
      <c r="BM158" s="197" t="s">
        <v>320</v>
      </c>
    </row>
    <row r="159" spans="1:65" s="14" customFormat="1" ht="11.25">
      <c r="B159" s="210"/>
      <c r="C159" s="211"/>
      <c r="D159" s="201" t="s">
        <v>138</v>
      </c>
      <c r="E159" s="212" t="s">
        <v>1</v>
      </c>
      <c r="F159" s="213" t="s">
        <v>195</v>
      </c>
      <c r="G159" s="211"/>
      <c r="H159" s="214">
        <v>986.16240000000005</v>
      </c>
      <c r="I159" s="215"/>
      <c r="J159" s="211"/>
      <c r="K159" s="211"/>
      <c r="L159" s="216"/>
      <c r="M159" s="217"/>
      <c r="N159" s="218"/>
      <c r="O159" s="218"/>
      <c r="P159" s="218"/>
      <c r="Q159" s="218"/>
      <c r="R159" s="218"/>
      <c r="S159" s="218"/>
      <c r="T159" s="219"/>
      <c r="AT159" s="220" t="s">
        <v>138</v>
      </c>
      <c r="AU159" s="220" t="s">
        <v>86</v>
      </c>
      <c r="AV159" s="14" t="s">
        <v>86</v>
      </c>
      <c r="AW159" s="14" t="s">
        <v>33</v>
      </c>
      <c r="AX159" s="14" t="s">
        <v>76</v>
      </c>
      <c r="AY159" s="220" t="s">
        <v>128</v>
      </c>
    </row>
    <row r="160" spans="1:65" s="14" customFormat="1" ht="11.25">
      <c r="B160" s="210"/>
      <c r="C160" s="211"/>
      <c r="D160" s="201" t="s">
        <v>138</v>
      </c>
      <c r="E160" s="212" t="s">
        <v>1</v>
      </c>
      <c r="F160" s="213" t="s">
        <v>196</v>
      </c>
      <c r="G160" s="211"/>
      <c r="H160" s="214">
        <v>-23.026</v>
      </c>
      <c r="I160" s="215"/>
      <c r="J160" s="211"/>
      <c r="K160" s="211"/>
      <c r="L160" s="216"/>
      <c r="M160" s="217"/>
      <c r="N160" s="218"/>
      <c r="O160" s="218"/>
      <c r="P160" s="218"/>
      <c r="Q160" s="218"/>
      <c r="R160" s="218"/>
      <c r="S160" s="218"/>
      <c r="T160" s="219"/>
      <c r="AT160" s="220" t="s">
        <v>138</v>
      </c>
      <c r="AU160" s="220" t="s">
        <v>86</v>
      </c>
      <c r="AV160" s="14" t="s">
        <v>86</v>
      </c>
      <c r="AW160" s="14" t="s">
        <v>33</v>
      </c>
      <c r="AX160" s="14" t="s">
        <v>76</v>
      </c>
      <c r="AY160" s="220" t="s">
        <v>128</v>
      </c>
    </row>
    <row r="161" spans="1:65" s="14" customFormat="1" ht="11.25">
      <c r="B161" s="210"/>
      <c r="C161" s="211"/>
      <c r="D161" s="201" t="s">
        <v>138</v>
      </c>
      <c r="E161" s="212" t="s">
        <v>1</v>
      </c>
      <c r="F161" s="213" t="s">
        <v>200</v>
      </c>
      <c r="G161" s="211"/>
      <c r="H161" s="214">
        <v>158.24680000000001</v>
      </c>
      <c r="I161" s="215"/>
      <c r="J161" s="211"/>
      <c r="K161" s="211"/>
      <c r="L161" s="216"/>
      <c r="M161" s="217"/>
      <c r="N161" s="218"/>
      <c r="O161" s="218"/>
      <c r="P161" s="218"/>
      <c r="Q161" s="218"/>
      <c r="R161" s="218"/>
      <c r="S161" s="218"/>
      <c r="T161" s="219"/>
      <c r="AT161" s="220" t="s">
        <v>138</v>
      </c>
      <c r="AU161" s="220" t="s">
        <v>86</v>
      </c>
      <c r="AV161" s="14" t="s">
        <v>86</v>
      </c>
      <c r="AW161" s="14" t="s">
        <v>33</v>
      </c>
      <c r="AX161" s="14" t="s">
        <v>76</v>
      </c>
      <c r="AY161" s="220" t="s">
        <v>128</v>
      </c>
    </row>
    <row r="162" spans="1:65" s="14" customFormat="1" ht="11.25">
      <c r="B162" s="210"/>
      <c r="C162" s="211"/>
      <c r="D162" s="201" t="s">
        <v>138</v>
      </c>
      <c r="E162" s="212" t="s">
        <v>1</v>
      </c>
      <c r="F162" s="213" t="s">
        <v>201</v>
      </c>
      <c r="G162" s="211"/>
      <c r="H162" s="214">
        <v>19.577999999999999</v>
      </c>
      <c r="I162" s="215"/>
      <c r="J162" s="211"/>
      <c r="K162" s="211"/>
      <c r="L162" s="216"/>
      <c r="M162" s="217"/>
      <c r="N162" s="218"/>
      <c r="O162" s="218"/>
      <c r="P162" s="218"/>
      <c r="Q162" s="218"/>
      <c r="R162" s="218"/>
      <c r="S162" s="218"/>
      <c r="T162" s="219"/>
      <c r="AT162" s="220" t="s">
        <v>138</v>
      </c>
      <c r="AU162" s="220" t="s">
        <v>86</v>
      </c>
      <c r="AV162" s="14" t="s">
        <v>86</v>
      </c>
      <c r="AW162" s="14" t="s">
        <v>33</v>
      </c>
      <c r="AX162" s="14" t="s">
        <v>76</v>
      </c>
      <c r="AY162" s="220" t="s">
        <v>128</v>
      </c>
    </row>
    <row r="163" spans="1:65" s="14" customFormat="1" ht="11.25">
      <c r="B163" s="210"/>
      <c r="C163" s="211"/>
      <c r="D163" s="201" t="s">
        <v>138</v>
      </c>
      <c r="E163" s="212" t="s">
        <v>1</v>
      </c>
      <c r="F163" s="213" t="s">
        <v>202</v>
      </c>
      <c r="G163" s="211"/>
      <c r="H163" s="214">
        <v>6.2579549999999999</v>
      </c>
      <c r="I163" s="215"/>
      <c r="J163" s="211"/>
      <c r="K163" s="211"/>
      <c r="L163" s="216"/>
      <c r="M163" s="217"/>
      <c r="N163" s="218"/>
      <c r="O163" s="218"/>
      <c r="P163" s="218"/>
      <c r="Q163" s="218"/>
      <c r="R163" s="218"/>
      <c r="S163" s="218"/>
      <c r="T163" s="219"/>
      <c r="AT163" s="220" t="s">
        <v>138</v>
      </c>
      <c r="AU163" s="220" t="s">
        <v>86</v>
      </c>
      <c r="AV163" s="14" t="s">
        <v>86</v>
      </c>
      <c r="AW163" s="14" t="s">
        <v>33</v>
      </c>
      <c r="AX163" s="14" t="s">
        <v>76</v>
      </c>
      <c r="AY163" s="220" t="s">
        <v>128</v>
      </c>
    </row>
    <row r="164" spans="1:65" s="14" customFormat="1" ht="11.25">
      <c r="B164" s="210"/>
      <c r="C164" s="211"/>
      <c r="D164" s="201" t="s">
        <v>138</v>
      </c>
      <c r="E164" s="212" t="s">
        <v>1</v>
      </c>
      <c r="F164" s="213" t="s">
        <v>203</v>
      </c>
      <c r="G164" s="211"/>
      <c r="H164" s="214">
        <v>21.121099999999998</v>
      </c>
      <c r="I164" s="215"/>
      <c r="J164" s="211"/>
      <c r="K164" s="211"/>
      <c r="L164" s="216"/>
      <c r="M164" s="217"/>
      <c r="N164" s="218"/>
      <c r="O164" s="218"/>
      <c r="P164" s="218"/>
      <c r="Q164" s="218"/>
      <c r="R164" s="218"/>
      <c r="S164" s="218"/>
      <c r="T164" s="219"/>
      <c r="AT164" s="220" t="s">
        <v>138</v>
      </c>
      <c r="AU164" s="220" t="s">
        <v>86</v>
      </c>
      <c r="AV164" s="14" t="s">
        <v>86</v>
      </c>
      <c r="AW164" s="14" t="s">
        <v>33</v>
      </c>
      <c r="AX164" s="14" t="s">
        <v>76</v>
      </c>
      <c r="AY164" s="220" t="s">
        <v>128</v>
      </c>
    </row>
    <row r="165" spans="1:65" s="15" customFormat="1" ht="11.25">
      <c r="B165" s="221"/>
      <c r="C165" s="222"/>
      <c r="D165" s="201" t="s">
        <v>138</v>
      </c>
      <c r="E165" s="223" t="s">
        <v>1</v>
      </c>
      <c r="F165" s="224" t="s">
        <v>143</v>
      </c>
      <c r="G165" s="222"/>
      <c r="H165" s="225">
        <v>1168.3402550000001</v>
      </c>
      <c r="I165" s="226"/>
      <c r="J165" s="222"/>
      <c r="K165" s="222"/>
      <c r="L165" s="227"/>
      <c r="M165" s="228"/>
      <c r="N165" s="229"/>
      <c r="O165" s="229"/>
      <c r="P165" s="229"/>
      <c r="Q165" s="229"/>
      <c r="R165" s="229"/>
      <c r="S165" s="229"/>
      <c r="T165" s="230"/>
      <c r="AT165" s="231" t="s">
        <v>138</v>
      </c>
      <c r="AU165" s="231" t="s">
        <v>86</v>
      </c>
      <c r="AV165" s="15" t="s">
        <v>136</v>
      </c>
      <c r="AW165" s="15" t="s">
        <v>33</v>
      </c>
      <c r="AX165" s="15" t="s">
        <v>76</v>
      </c>
      <c r="AY165" s="231" t="s">
        <v>128</v>
      </c>
    </row>
    <row r="166" spans="1:65" s="14" customFormat="1" ht="11.25">
      <c r="B166" s="210"/>
      <c r="C166" s="211"/>
      <c r="D166" s="201" t="s">
        <v>138</v>
      </c>
      <c r="E166" s="212" t="s">
        <v>1</v>
      </c>
      <c r="F166" s="213" t="s">
        <v>321</v>
      </c>
      <c r="G166" s="211"/>
      <c r="H166" s="214">
        <v>584.16999999999996</v>
      </c>
      <c r="I166" s="215"/>
      <c r="J166" s="211"/>
      <c r="K166" s="211"/>
      <c r="L166" s="216"/>
      <c r="M166" s="217"/>
      <c r="N166" s="218"/>
      <c r="O166" s="218"/>
      <c r="P166" s="218"/>
      <c r="Q166" s="218"/>
      <c r="R166" s="218"/>
      <c r="S166" s="218"/>
      <c r="T166" s="219"/>
      <c r="AT166" s="220" t="s">
        <v>138</v>
      </c>
      <c r="AU166" s="220" t="s">
        <v>86</v>
      </c>
      <c r="AV166" s="14" t="s">
        <v>86</v>
      </c>
      <c r="AW166" s="14" t="s">
        <v>33</v>
      </c>
      <c r="AX166" s="14" t="s">
        <v>76</v>
      </c>
      <c r="AY166" s="220" t="s">
        <v>128</v>
      </c>
    </row>
    <row r="167" spans="1:65" s="14" customFormat="1" ht="11.25">
      <c r="B167" s="210"/>
      <c r="C167" s="211"/>
      <c r="D167" s="201" t="s">
        <v>138</v>
      </c>
      <c r="E167" s="212" t="s">
        <v>1</v>
      </c>
      <c r="F167" s="213" t="s">
        <v>322</v>
      </c>
      <c r="G167" s="211"/>
      <c r="H167" s="214">
        <v>10.89</v>
      </c>
      <c r="I167" s="215"/>
      <c r="J167" s="211"/>
      <c r="K167" s="211"/>
      <c r="L167" s="216"/>
      <c r="M167" s="217"/>
      <c r="N167" s="218"/>
      <c r="O167" s="218"/>
      <c r="P167" s="218"/>
      <c r="Q167" s="218"/>
      <c r="R167" s="218"/>
      <c r="S167" s="218"/>
      <c r="T167" s="219"/>
      <c r="AT167" s="220" t="s">
        <v>138</v>
      </c>
      <c r="AU167" s="220" t="s">
        <v>86</v>
      </c>
      <c r="AV167" s="14" t="s">
        <v>86</v>
      </c>
      <c r="AW167" s="14" t="s">
        <v>33</v>
      </c>
      <c r="AX167" s="14" t="s">
        <v>76</v>
      </c>
      <c r="AY167" s="220" t="s">
        <v>128</v>
      </c>
    </row>
    <row r="168" spans="1:65" s="15" customFormat="1" ht="11.25">
      <c r="B168" s="221"/>
      <c r="C168" s="222"/>
      <c r="D168" s="201" t="s">
        <v>138</v>
      </c>
      <c r="E168" s="223" t="s">
        <v>1</v>
      </c>
      <c r="F168" s="224" t="s">
        <v>143</v>
      </c>
      <c r="G168" s="222"/>
      <c r="H168" s="225">
        <v>595.05999999999995</v>
      </c>
      <c r="I168" s="226"/>
      <c r="J168" s="222"/>
      <c r="K168" s="222"/>
      <c r="L168" s="227"/>
      <c r="M168" s="228"/>
      <c r="N168" s="229"/>
      <c r="O168" s="229"/>
      <c r="P168" s="229"/>
      <c r="Q168" s="229"/>
      <c r="R168" s="229"/>
      <c r="S168" s="229"/>
      <c r="T168" s="230"/>
      <c r="AT168" s="231" t="s">
        <v>138</v>
      </c>
      <c r="AU168" s="231" t="s">
        <v>86</v>
      </c>
      <c r="AV168" s="15" t="s">
        <v>136</v>
      </c>
      <c r="AW168" s="15" t="s">
        <v>33</v>
      </c>
      <c r="AX168" s="15" t="s">
        <v>84</v>
      </c>
      <c r="AY168" s="231" t="s">
        <v>128</v>
      </c>
    </row>
    <row r="169" spans="1:65" s="2" customFormat="1" ht="16.5" customHeight="1">
      <c r="A169" s="34"/>
      <c r="B169" s="35"/>
      <c r="C169" s="239" t="s">
        <v>8</v>
      </c>
      <c r="D169" s="239" t="s">
        <v>298</v>
      </c>
      <c r="E169" s="240" t="s">
        <v>323</v>
      </c>
      <c r="F169" s="241" t="s">
        <v>324</v>
      </c>
      <c r="G169" s="242" t="s">
        <v>134</v>
      </c>
      <c r="H169" s="243">
        <v>19.637</v>
      </c>
      <c r="I169" s="244"/>
      <c r="J169" s="245">
        <f>ROUND(I169*H169,2)</f>
        <v>0</v>
      </c>
      <c r="K169" s="241" t="s">
        <v>135</v>
      </c>
      <c r="L169" s="246"/>
      <c r="M169" s="247" t="s">
        <v>1</v>
      </c>
      <c r="N169" s="248" t="s">
        <v>41</v>
      </c>
      <c r="O169" s="71"/>
      <c r="P169" s="195">
        <f>O169*H169</f>
        <v>0</v>
      </c>
      <c r="Q169" s="195">
        <v>0.55000000000000004</v>
      </c>
      <c r="R169" s="195">
        <f>Q169*H169</f>
        <v>10.800350000000002</v>
      </c>
      <c r="S169" s="195">
        <v>0</v>
      </c>
      <c r="T169" s="196">
        <f>S169*H169</f>
        <v>0</v>
      </c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R169" s="197" t="s">
        <v>301</v>
      </c>
      <c r="AT169" s="197" t="s">
        <v>298</v>
      </c>
      <c r="AU169" s="197" t="s">
        <v>86</v>
      </c>
      <c r="AY169" s="17" t="s">
        <v>128</v>
      </c>
      <c r="BE169" s="198">
        <f>IF(N169="základní",J169,0)</f>
        <v>0</v>
      </c>
      <c r="BF169" s="198">
        <f>IF(N169="snížená",J169,0)</f>
        <v>0</v>
      </c>
      <c r="BG169" s="198">
        <f>IF(N169="zákl. přenesená",J169,0)</f>
        <v>0</v>
      </c>
      <c r="BH169" s="198">
        <f>IF(N169="sníž. přenesená",J169,0)</f>
        <v>0</v>
      </c>
      <c r="BI169" s="198">
        <f>IF(N169="nulová",J169,0)</f>
        <v>0</v>
      </c>
      <c r="BJ169" s="17" t="s">
        <v>84</v>
      </c>
      <c r="BK169" s="198">
        <f>ROUND(I169*H169,2)</f>
        <v>0</v>
      </c>
      <c r="BL169" s="17" t="s">
        <v>193</v>
      </c>
      <c r="BM169" s="197" t="s">
        <v>325</v>
      </c>
    </row>
    <row r="170" spans="1:65" s="14" customFormat="1" ht="11.25">
      <c r="B170" s="210"/>
      <c r="C170" s="211"/>
      <c r="D170" s="201" t="s">
        <v>138</v>
      </c>
      <c r="E170" s="212" t="s">
        <v>1</v>
      </c>
      <c r="F170" s="213" t="s">
        <v>326</v>
      </c>
      <c r="G170" s="211"/>
      <c r="H170" s="214">
        <v>19.636759001584</v>
      </c>
      <c r="I170" s="215"/>
      <c r="J170" s="211"/>
      <c r="K170" s="211"/>
      <c r="L170" s="216"/>
      <c r="M170" s="217"/>
      <c r="N170" s="218"/>
      <c r="O170" s="218"/>
      <c r="P170" s="218"/>
      <c r="Q170" s="218"/>
      <c r="R170" s="218"/>
      <c r="S170" s="218"/>
      <c r="T170" s="219"/>
      <c r="AT170" s="220" t="s">
        <v>138</v>
      </c>
      <c r="AU170" s="220" t="s">
        <v>86</v>
      </c>
      <c r="AV170" s="14" t="s">
        <v>86</v>
      </c>
      <c r="AW170" s="14" t="s">
        <v>33</v>
      </c>
      <c r="AX170" s="14" t="s">
        <v>84</v>
      </c>
      <c r="AY170" s="220" t="s">
        <v>128</v>
      </c>
    </row>
    <row r="171" spans="1:65" s="2" customFormat="1" ht="16.5" customHeight="1">
      <c r="A171" s="34"/>
      <c r="B171" s="35"/>
      <c r="C171" s="186" t="s">
        <v>206</v>
      </c>
      <c r="D171" s="186" t="s">
        <v>131</v>
      </c>
      <c r="E171" s="187" t="s">
        <v>327</v>
      </c>
      <c r="F171" s="188" t="s">
        <v>328</v>
      </c>
      <c r="G171" s="189" t="s">
        <v>134</v>
      </c>
      <c r="H171" s="190">
        <v>19.637</v>
      </c>
      <c r="I171" s="191"/>
      <c r="J171" s="192">
        <f>ROUND(I171*H171,2)</f>
        <v>0</v>
      </c>
      <c r="K171" s="188" t="s">
        <v>135</v>
      </c>
      <c r="L171" s="39"/>
      <c r="M171" s="193" t="s">
        <v>1</v>
      </c>
      <c r="N171" s="194" t="s">
        <v>41</v>
      </c>
      <c r="O171" s="71"/>
      <c r="P171" s="195">
        <f>O171*H171</f>
        <v>0</v>
      </c>
      <c r="Q171" s="195">
        <v>2.2839999999999999E-2</v>
      </c>
      <c r="R171" s="195">
        <f>Q171*H171</f>
        <v>0.44850908</v>
      </c>
      <c r="S171" s="195">
        <v>0</v>
      </c>
      <c r="T171" s="196">
        <f>S171*H171</f>
        <v>0</v>
      </c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R171" s="197" t="s">
        <v>193</v>
      </c>
      <c r="AT171" s="197" t="s">
        <v>131</v>
      </c>
      <c r="AU171" s="197" t="s">
        <v>86</v>
      </c>
      <c r="AY171" s="17" t="s">
        <v>128</v>
      </c>
      <c r="BE171" s="198">
        <f>IF(N171="základní",J171,0)</f>
        <v>0</v>
      </c>
      <c r="BF171" s="198">
        <f>IF(N171="snížená",J171,0)</f>
        <v>0</v>
      </c>
      <c r="BG171" s="198">
        <f>IF(N171="zákl. přenesená",J171,0)</f>
        <v>0</v>
      </c>
      <c r="BH171" s="198">
        <f>IF(N171="sníž. přenesená",J171,0)</f>
        <v>0</v>
      </c>
      <c r="BI171" s="198">
        <f>IF(N171="nulová",J171,0)</f>
        <v>0</v>
      </c>
      <c r="BJ171" s="17" t="s">
        <v>84</v>
      </c>
      <c r="BK171" s="198">
        <f>ROUND(I171*H171,2)</f>
        <v>0</v>
      </c>
      <c r="BL171" s="17" t="s">
        <v>193</v>
      </c>
      <c r="BM171" s="197" t="s">
        <v>329</v>
      </c>
    </row>
    <row r="172" spans="1:65" s="2" customFormat="1" ht="16.5" customHeight="1">
      <c r="A172" s="34"/>
      <c r="B172" s="35"/>
      <c r="C172" s="186" t="s">
        <v>212</v>
      </c>
      <c r="D172" s="186" t="s">
        <v>131</v>
      </c>
      <c r="E172" s="187" t="s">
        <v>330</v>
      </c>
      <c r="F172" s="188" t="s">
        <v>331</v>
      </c>
      <c r="G172" s="189" t="s">
        <v>275</v>
      </c>
      <c r="H172" s="232"/>
      <c r="I172" s="191"/>
      <c r="J172" s="192">
        <f>ROUND(I172*H172,2)</f>
        <v>0</v>
      </c>
      <c r="K172" s="188" t="s">
        <v>135</v>
      </c>
      <c r="L172" s="39"/>
      <c r="M172" s="193" t="s">
        <v>1</v>
      </c>
      <c r="N172" s="194" t="s">
        <v>41</v>
      </c>
      <c r="O172" s="71"/>
      <c r="P172" s="195">
        <f>O172*H172</f>
        <v>0</v>
      </c>
      <c r="Q172" s="195">
        <v>0</v>
      </c>
      <c r="R172" s="195">
        <f>Q172*H172</f>
        <v>0</v>
      </c>
      <c r="S172" s="195">
        <v>0</v>
      </c>
      <c r="T172" s="196">
        <f>S172*H172</f>
        <v>0</v>
      </c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R172" s="197" t="s">
        <v>193</v>
      </c>
      <c r="AT172" s="197" t="s">
        <v>131</v>
      </c>
      <c r="AU172" s="197" t="s">
        <v>86</v>
      </c>
      <c r="AY172" s="17" t="s">
        <v>128</v>
      </c>
      <c r="BE172" s="198">
        <f>IF(N172="základní",J172,0)</f>
        <v>0</v>
      </c>
      <c r="BF172" s="198">
        <f>IF(N172="snížená",J172,0)</f>
        <v>0</v>
      </c>
      <c r="BG172" s="198">
        <f>IF(N172="zákl. přenesená",J172,0)</f>
        <v>0</v>
      </c>
      <c r="BH172" s="198">
        <f>IF(N172="sníž. přenesená",J172,0)</f>
        <v>0</v>
      </c>
      <c r="BI172" s="198">
        <f>IF(N172="nulová",J172,0)</f>
        <v>0</v>
      </c>
      <c r="BJ172" s="17" t="s">
        <v>84</v>
      </c>
      <c r="BK172" s="198">
        <f>ROUND(I172*H172,2)</f>
        <v>0</v>
      </c>
      <c r="BL172" s="17" t="s">
        <v>193</v>
      </c>
      <c r="BM172" s="197" t="s">
        <v>332</v>
      </c>
    </row>
    <row r="173" spans="1:65" s="12" customFormat="1" ht="22.9" customHeight="1">
      <c r="B173" s="170"/>
      <c r="C173" s="171"/>
      <c r="D173" s="172" t="s">
        <v>75</v>
      </c>
      <c r="E173" s="184" t="s">
        <v>217</v>
      </c>
      <c r="F173" s="184" t="s">
        <v>218</v>
      </c>
      <c r="G173" s="171"/>
      <c r="H173" s="171"/>
      <c r="I173" s="174"/>
      <c r="J173" s="185">
        <f>BK173</f>
        <v>0</v>
      </c>
      <c r="K173" s="171"/>
      <c r="L173" s="176"/>
      <c r="M173" s="177"/>
      <c r="N173" s="178"/>
      <c r="O173" s="178"/>
      <c r="P173" s="179">
        <f>SUM(P174:P188)</f>
        <v>0</v>
      </c>
      <c r="Q173" s="178"/>
      <c r="R173" s="179">
        <f>SUM(R174:R188)</f>
        <v>0.2878484</v>
      </c>
      <c r="S173" s="178"/>
      <c r="T173" s="180">
        <f>SUM(T174:T188)</f>
        <v>0</v>
      </c>
      <c r="AR173" s="181" t="s">
        <v>86</v>
      </c>
      <c r="AT173" s="182" t="s">
        <v>75</v>
      </c>
      <c r="AU173" s="182" t="s">
        <v>84</v>
      </c>
      <c r="AY173" s="181" t="s">
        <v>128</v>
      </c>
      <c r="BK173" s="183">
        <f>SUM(BK174:BK188)</f>
        <v>0</v>
      </c>
    </row>
    <row r="174" spans="1:65" s="2" customFormat="1" ht="16.5" customHeight="1">
      <c r="A174" s="34"/>
      <c r="B174" s="35"/>
      <c r="C174" s="186" t="s">
        <v>219</v>
      </c>
      <c r="D174" s="186" t="s">
        <v>131</v>
      </c>
      <c r="E174" s="187" t="s">
        <v>333</v>
      </c>
      <c r="F174" s="188" t="s">
        <v>334</v>
      </c>
      <c r="G174" s="189" t="s">
        <v>232</v>
      </c>
      <c r="H174" s="190">
        <v>35.68</v>
      </c>
      <c r="I174" s="191"/>
      <c r="J174" s="192">
        <f>ROUND(I174*H174,2)</f>
        <v>0</v>
      </c>
      <c r="K174" s="188" t="s">
        <v>135</v>
      </c>
      <c r="L174" s="39"/>
      <c r="M174" s="193" t="s">
        <v>1</v>
      </c>
      <c r="N174" s="194" t="s">
        <v>41</v>
      </c>
      <c r="O174" s="71"/>
      <c r="P174" s="195">
        <f>O174*H174</f>
        <v>0</v>
      </c>
      <c r="Q174" s="195">
        <v>4.6100000000000004E-3</v>
      </c>
      <c r="R174" s="195">
        <f>Q174*H174</f>
        <v>0.16448480000000001</v>
      </c>
      <c r="S174" s="195">
        <v>0</v>
      </c>
      <c r="T174" s="196">
        <f>S174*H174</f>
        <v>0</v>
      </c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R174" s="197" t="s">
        <v>193</v>
      </c>
      <c r="AT174" s="197" t="s">
        <v>131</v>
      </c>
      <c r="AU174" s="197" t="s">
        <v>86</v>
      </c>
      <c r="AY174" s="17" t="s">
        <v>128</v>
      </c>
      <c r="BE174" s="198">
        <f>IF(N174="základní",J174,0)</f>
        <v>0</v>
      </c>
      <c r="BF174" s="198">
        <f>IF(N174="snížená",J174,0)</f>
        <v>0</v>
      </c>
      <c r="BG174" s="198">
        <f>IF(N174="zákl. přenesená",J174,0)</f>
        <v>0</v>
      </c>
      <c r="BH174" s="198">
        <f>IF(N174="sníž. přenesená",J174,0)</f>
        <v>0</v>
      </c>
      <c r="BI174" s="198">
        <f>IF(N174="nulová",J174,0)</f>
        <v>0</v>
      </c>
      <c r="BJ174" s="17" t="s">
        <v>84</v>
      </c>
      <c r="BK174" s="198">
        <f>ROUND(I174*H174,2)</f>
        <v>0</v>
      </c>
      <c r="BL174" s="17" t="s">
        <v>193</v>
      </c>
      <c r="BM174" s="197" t="s">
        <v>335</v>
      </c>
    </row>
    <row r="175" spans="1:65" s="13" customFormat="1" ht="11.25">
      <c r="B175" s="199"/>
      <c r="C175" s="200"/>
      <c r="D175" s="201" t="s">
        <v>138</v>
      </c>
      <c r="E175" s="202" t="s">
        <v>1</v>
      </c>
      <c r="F175" s="203" t="s">
        <v>336</v>
      </c>
      <c r="G175" s="200"/>
      <c r="H175" s="202" t="s">
        <v>1</v>
      </c>
      <c r="I175" s="204"/>
      <c r="J175" s="200"/>
      <c r="K175" s="200"/>
      <c r="L175" s="205"/>
      <c r="M175" s="206"/>
      <c r="N175" s="207"/>
      <c r="O175" s="207"/>
      <c r="P175" s="207"/>
      <c r="Q175" s="207"/>
      <c r="R175" s="207"/>
      <c r="S175" s="207"/>
      <c r="T175" s="208"/>
      <c r="AT175" s="209" t="s">
        <v>138</v>
      </c>
      <c r="AU175" s="209" t="s">
        <v>86</v>
      </c>
      <c r="AV175" s="13" t="s">
        <v>84</v>
      </c>
      <c r="AW175" s="13" t="s">
        <v>33</v>
      </c>
      <c r="AX175" s="13" t="s">
        <v>76</v>
      </c>
      <c r="AY175" s="209" t="s">
        <v>128</v>
      </c>
    </row>
    <row r="176" spans="1:65" s="13" customFormat="1" ht="11.25">
      <c r="B176" s="199"/>
      <c r="C176" s="200"/>
      <c r="D176" s="201" t="s">
        <v>138</v>
      </c>
      <c r="E176" s="202" t="s">
        <v>1</v>
      </c>
      <c r="F176" s="203" t="s">
        <v>337</v>
      </c>
      <c r="G176" s="200"/>
      <c r="H176" s="202" t="s">
        <v>1</v>
      </c>
      <c r="I176" s="204"/>
      <c r="J176" s="200"/>
      <c r="K176" s="200"/>
      <c r="L176" s="205"/>
      <c r="M176" s="206"/>
      <c r="N176" s="207"/>
      <c r="O176" s="207"/>
      <c r="P176" s="207"/>
      <c r="Q176" s="207"/>
      <c r="R176" s="207"/>
      <c r="S176" s="207"/>
      <c r="T176" s="208"/>
      <c r="AT176" s="209" t="s">
        <v>138</v>
      </c>
      <c r="AU176" s="209" t="s">
        <v>86</v>
      </c>
      <c r="AV176" s="13" t="s">
        <v>84</v>
      </c>
      <c r="AW176" s="13" t="s">
        <v>33</v>
      </c>
      <c r="AX176" s="13" t="s">
        <v>76</v>
      </c>
      <c r="AY176" s="209" t="s">
        <v>128</v>
      </c>
    </row>
    <row r="177" spans="1:65" s="14" customFormat="1" ht="11.25">
      <c r="B177" s="210"/>
      <c r="C177" s="211"/>
      <c r="D177" s="201" t="s">
        <v>138</v>
      </c>
      <c r="E177" s="212" t="s">
        <v>1</v>
      </c>
      <c r="F177" s="213" t="s">
        <v>338</v>
      </c>
      <c r="G177" s="211"/>
      <c r="H177" s="214">
        <v>26.16</v>
      </c>
      <c r="I177" s="215"/>
      <c r="J177" s="211"/>
      <c r="K177" s="211"/>
      <c r="L177" s="216"/>
      <c r="M177" s="217"/>
      <c r="N177" s="218"/>
      <c r="O177" s="218"/>
      <c r="P177" s="218"/>
      <c r="Q177" s="218"/>
      <c r="R177" s="218"/>
      <c r="S177" s="218"/>
      <c r="T177" s="219"/>
      <c r="AT177" s="220" t="s">
        <v>138</v>
      </c>
      <c r="AU177" s="220" t="s">
        <v>86</v>
      </c>
      <c r="AV177" s="14" t="s">
        <v>86</v>
      </c>
      <c r="AW177" s="14" t="s">
        <v>33</v>
      </c>
      <c r="AX177" s="14" t="s">
        <v>76</v>
      </c>
      <c r="AY177" s="220" t="s">
        <v>128</v>
      </c>
    </row>
    <row r="178" spans="1:65" s="13" customFormat="1" ht="11.25">
      <c r="B178" s="199"/>
      <c r="C178" s="200"/>
      <c r="D178" s="201" t="s">
        <v>138</v>
      </c>
      <c r="E178" s="202" t="s">
        <v>1</v>
      </c>
      <c r="F178" s="203" t="s">
        <v>339</v>
      </c>
      <c r="G178" s="200"/>
      <c r="H178" s="202" t="s">
        <v>1</v>
      </c>
      <c r="I178" s="204"/>
      <c r="J178" s="200"/>
      <c r="K178" s="200"/>
      <c r="L178" s="205"/>
      <c r="M178" s="206"/>
      <c r="N178" s="207"/>
      <c r="O178" s="207"/>
      <c r="P178" s="207"/>
      <c r="Q178" s="207"/>
      <c r="R178" s="207"/>
      <c r="S178" s="207"/>
      <c r="T178" s="208"/>
      <c r="AT178" s="209" t="s">
        <v>138</v>
      </c>
      <c r="AU178" s="209" t="s">
        <v>86</v>
      </c>
      <c r="AV178" s="13" t="s">
        <v>84</v>
      </c>
      <c r="AW178" s="13" t="s">
        <v>33</v>
      </c>
      <c r="AX178" s="13" t="s">
        <v>76</v>
      </c>
      <c r="AY178" s="209" t="s">
        <v>128</v>
      </c>
    </row>
    <row r="179" spans="1:65" s="14" customFormat="1" ht="11.25">
      <c r="B179" s="210"/>
      <c r="C179" s="211"/>
      <c r="D179" s="201" t="s">
        <v>138</v>
      </c>
      <c r="E179" s="212" t="s">
        <v>1</v>
      </c>
      <c r="F179" s="213" t="s">
        <v>340</v>
      </c>
      <c r="G179" s="211"/>
      <c r="H179" s="214">
        <v>9.52</v>
      </c>
      <c r="I179" s="215"/>
      <c r="J179" s="211"/>
      <c r="K179" s="211"/>
      <c r="L179" s="216"/>
      <c r="M179" s="217"/>
      <c r="N179" s="218"/>
      <c r="O179" s="218"/>
      <c r="P179" s="218"/>
      <c r="Q179" s="218"/>
      <c r="R179" s="218"/>
      <c r="S179" s="218"/>
      <c r="T179" s="219"/>
      <c r="AT179" s="220" t="s">
        <v>138</v>
      </c>
      <c r="AU179" s="220" t="s">
        <v>86</v>
      </c>
      <c r="AV179" s="14" t="s">
        <v>86</v>
      </c>
      <c r="AW179" s="14" t="s">
        <v>33</v>
      </c>
      <c r="AX179" s="14" t="s">
        <v>76</v>
      </c>
      <c r="AY179" s="220" t="s">
        <v>128</v>
      </c>
    </row>
    <row r="180" spans="1:65" s="15" customFormat="1" ht="11.25">
      <c r="B180" s="221"/>
      <c r="C180" s="222"/>
      <c r="D180" s="201" t="s">
        <v>138</v>
      </c>
      <c r="E180" s="223" t="s">
        <v>1</v>
      </c>
      <c r="F180" s="224" t="s">
        <v>143</v>
      </c>
      <c r="G180" s="222"/>
      <c r="H180" s="225">
        <v>35.68</v>
      </c>
      <c r="I180" s="226"/>
      <c r="J180" s="222"/>
      <c r="K180" s="222"/>
      <c r="L180" s="227"/>
      <c r="M180" s="228"/>
      <c r="N180" s="229"/>
      <c r="O180" s="229"/>
      <c r="P180" s="229"/>
      <c r="Q180" s="229"/>
      <c r="R180" s="229"/>
      <c r="S180" s="229"/>
      <c r="T180" s="230"/>
      <c r="AT180" s="231" t="s">
        <v>138</v>
      </c>
      <c r="AU180" s="231" t="s">
        <v>86</v>
      </c>
      <c r="AV180" s="15" t="s">
        <v>136</v>
      </c>
      <c r="AW180" s="15" t="s">
        <v>33</v>
      </c>
      <c r="AX180" s="15" t="s">
        <v>84</v>
      </c>
      <c r="AY180" s="231" t="s">
        <v>128</v>
      </c>
    </row>
    <row r="181" spans="1:65" s="2" customFormat="1" ht="16.5" customHeight="1">
      <c r="A181" s="34"/>
      <c r="B181" s="35"/>
      <c r="C181" s="186" t="s">
        <v>193</v>
      </c>
      <c r="D181" s="186" t="s">
        <v>131</v>
      </c>
      <c r="E181" s="187" t="s">
        <v>341</v>
      </c>
      <c r="F181" s="188" t="s">
        <v>342</v>
      </c>
      <c r="G181" s="189" t="s">
        <v>192</v>
      </c>
      <c r="H181" s="190">
        <v>26.76</v>
      </c>
      <c r="I181" s="191"/>
      <c r="J181" s="192">
        <f>ROUND(I181*H181,2)</f>
        <v>0</v>
      </c>
      <c r="K181" s="188" t="s">
        <v>147</v>
      </c>
      <c r="L181" s="39"/>
      <c r="M181" s="193" t="s">
        <v>1</v>
      </c>
      <c r="N181" s="194" t="s">
        <v>41</v>
      </c>
      <c r="O181" s="71"/>
      <c r="P181" s="195">
        <f>O181*H181</f>
        <v>0</v>
      </c>
      <c r="Q181" s="195">
        <v>4.6100000000000004E-3</v>
      </c>
      <c r="R181" s="195">
        <f>Q181*H181</f>
        <v>0.12336360000000002</v>
      </c>
      <c r="S181" s="195">
        <v>0</v>
      </c>
      <c r="T181" s="196">
        <f>S181*H181</f>
        <v>0</v>
      </c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R181" s="197" t="s">
        <v>193</v>
      </c>
      <c r="AT181" s="197" t="s">
        <v>131</v>
      </c>
      <c r="AU181" s="197" t="s">
        <v>86</v>
      </c>
      <c r="AY181" s="17" t="s">
        <v>128</v>
      </c>
      <c r="BE181" s="198">
        <f>IF(N181="základní",J181,0)</f>
        <v>0</v>
      </c>
      <c r="BF181" s="198">
        <f>IF(N181="snížená",J181,0)</f>
        <v>0</v>
      </c>
      <c r="BG181" s="198">
        <f>IF(N181="zákl. přenesená",J181,0)</f>
        <v>0</v>
      </c>
      <c r="BH181" s="198">
        <f>IF(N181="sníž. přenesená",J181,0)</f>
        <v>0</v>
      </c>
      <c r="BI181" s="198">
        <f>IF(N181="nulová",J181,0)</f>
        <v>0</v>
      </c>
      <c r="BJ181" s="17" t="s">
        <v>84</v>
      </c>
      <c r="BK181" s="198">
        <f>ROUND(I181*H181,2)</f>
        <v>0</v>
      </c>
      <c r="BL181" s="17" t="s">
        <v>193</v>
      </c>
      <c r="BM181" s="197" t="s">
        <v>343</v>
      </c>
    </row>
    <row r="182" spans="1:65" s="13" customFormat="1" ht="11.25">
      <c r="B182" s="199"/>
      <c r="C182" s="200"/>
      <c r="D182" s="201" t="s">
        <v>138</v>
      </c>
      <c r="E182" s="202" t="s">
        <v>1</v>
      </c>
      <c r="F182" s="203" t="s">
        <v>336</v>
      </c>
      <c r="G182" s="200"/>
      <c r="H182" s="202" t="s">
        <v>1</v>
      </c>
      <c r="I182" s="204"/>
      <c r="J182" s="200"/>
      <c r="K182" s="200"/>
      <c r="L182" s="205"/>
      <c r="M182" s="206"/>
      <c r="N182" s="207"/>
      <c r="O182" s="207"/>
      <c r="P182" s="207"/>
      <c r="Q182" s="207"/>
      <c r="R182" s="207"/>
      <c r="S182" s="207"/>
      <c r="T182" s="208"/>
      <c r="AT182" s="209" t="s">
        <v>138</v>
      </c>
      <c r="AU182" s="209" t="s">
        <v>86</v>
      </c>
      <c r="AV182" s="13" t="s">
        <v>84</v>
      </c>
      <c r="AW182" s="13" t="s">
        <v>33</v>
      </c>
      <c r="AX182" s="13" t="s">
        <v>76</v>
      </c>
      <c r="AY182" s="209" t="s">
        <v>128</v>
      </c>
    </row>
    <row r="183" spans="1:65" s="13" customFormat="1" ht="11.25">
      <c r="B183" s="199"/>
      <c r="C183" s="200"/>
      <c r="D183" s="201" t="s">
        <v>138</v>
      </c>
      <c r="E183" s="202" t="s">
        <v>1</v>
      </c>
      <c r="F183" s="203" t="s">
        <v>337</v>
      </c>
      <c r="G183" s="200"/>
      <c r="H183" s="202" t="s">
        <v>1</v>
      </c>
      <c r="I183" s="204"/>
      <c r="J183" s="200"/>
      <c r="K183" s="200"/>
      <c r="L183" s="205"/>
      <c r="M183" s="206"/>
      <c r="N183" s="207"/>
      <c r="O183" s="207"/>
      <c r="P183" s="207"/>
      <c r="Q183" s="207"/>
      <c r="R183" s="207"/>
      <c r="S183" s="207"/>
      <c r="T183" s="208"/>
      <c r="AT183" s="209" t="s">
        <v>138</v>
      </c>
      <c r="AU183" s="209" t="s">
        <v>86</v>
      </c>
      <c r="AV183" s="13" t="s">
        <v>84</v>
      </c>
      <c r="AW183" s="13" t="s">
        <v>33</v>
      </c>
      <c r="AX183" s="13" t="s">
        <v>76</v>
      </c>
      <c r="AY183" s="209" t="s">
        <v>128</v>
      </c>
    </row>
    <row r="184" spans="1:65" s="14" customFormat="1" ht="11.25">
      <c r="B184" s="210"/>
      <c r="C184" s="211"/>
      <c r="D184" s="201" t="s">
        <v>138</v>
      </c>
      <c r="E184" s="212" t="s">
        <v>1</v>
      </c>
      <c r="F184" s="213" t="s">
        <v>344</v>
      </c>
      <c r="G184" s="211"/>
      <c r="H184" s="214">
        <v>19.62</v>
      </c>
      <c r="I184" s="215"/>
      <c r="J184" s="211"/>
      <c r="K184" s="211"/>
      <c r="L184" s="216"/>
      <c r="M184" s="217"/>
      <c r="N184" s="218"/>
      <c r="O184" s="218"/>
      <c r="P184" s="218"/>
      <c r="Q184" s="218"/>
      <c r="R184" s="218"/>
      <c r="S184" s="218"/>
      <c r="T184" s="219"/>
      <c r="AT184" s="220" t="s">
        <v>138</v>
      </c>
      <c r="AU184" s="220" t="s">
        <v>86</v>
      </c>
      <c r="AV184" s="14" t="s">
        <v>86</v>
      </c>
      <c r="AW184" s="14" t="s">
        <v>33</v>
      </c>
      <c r="AX184" s="14" t="s">
        <v>76</v>
      </c>
      <c r="AY184" s="220" t="s">
        <v>128</v>
      </c>
    </row>
    <row r="185" spans="1:65" s="13" customFormat="1" ht="11.25">
      <c r="B185" s="199"/>
      <c r="C185" s="200"/>
      <c r="D185" s="201" t="s">
        <v>138</v>
      </c>
      <c r="E185" s="202" t="s">
        <v>1</v>
      </c>
      <c r="F185" s="203" t="s">
        <v>339</v>
      </c>
      <c r="G185" s="200"/>
      <c r="H185" s="202" t="s">
        <v>1</v>
      </c>
      <c r="I185" s="204"/>
      <c r="J185" s="200"/>
      <c r="K185" s="200"/>
      <c r="L185" s="205"/>
      <c r="M185" s="206"/>
      <c r="N185" s="207"/>
      <c r="O185" s="207"/>
      <c r="P185" s="207"/>
      <c r="Q185" s="207"/>
      <c r="R185" s="207"/>
      <c r="S185" s="207"/>
      <c r="T185" s="208"/>
      <c r="AT185" s="209" t="s">
        <v>138</v>
      </c>
      <c r="AU185" s="209" t="s">
        <v>86</v>
      </c>
      <c r="AV185" s="13" t="s">
        <v>84</v>
      </c>
      <c r="AW185" s="13" t="s">
        <v>33</v>
      </c>
      <c r="AX185" s="13" t="s">
        <v>76</v>
      </c>
      <c r="AY185" s="209" t="s">
        <v>128</v>
      </c>
    </row>
    <row r="186" spans="1:65" s="14" customFormat="1" ht="11.25">
      <c r="B186" s="210"/>
      <c r="C186" s="211"/>
      <c r="D186" s="201" t="s">
        <v>138</v>
      </c>
      <c r="E186" s="212" t="s">
        <v>1</v>
      </c>
      <c r="F186" s="213" t="s">
        <v>345</v>
      </c>
      <c r="G186" s="211"/>
      <c r="H186" s="214">
        <v>7.14</v>
      </c>
      <c r="I186" s="215"/>
      <c r="J186" s="211"/>
      <c r="K186" s="211"/>
      <c r="L186" s="216"/>
      <c r="M186" s="217"/>
      <c r="N186" s="218"/>
      <c r="O186" s="218"/>
      <c r="P186" s="218"/>
      <c r="Q186" s="218"/>
      <c r="R186" s="218"/>
      <c r="S186" s="218"/>
      <c r="T186" s="219"/>
      <c r="AT186" s="220" t="s">
        <v>138</v>
      </c>
      <c r="AU186" s="220" t="s">
        <v>86</v>
      </c>
      <c r="AV186" s="14" t="s">
        <v>86</v>
      </c>
      <c r="AW186" s="14" t="s">
        <v>33</v>
      </c>
      <c r="AX186" s="14" t="s">
        <v>76</v>
      </c>
      <c r="AY186" s="220" t="s">
        <v>128</v>
      </c>
    </row>
    <row r="187" spans="1:65" s="15" customFormat="1" ht="11.25">
      <c r="B187" s="221"/>
      <c r="C187" s="222"/>
      <c r="D187" s="201" t="s">
        <v>138</v>
      </c>
      <c r="E187" s="223" t="s">
        <v>1</v>
      </c>
      <c r="F187" s="224" t="s">
        <v>143</v>
      </c>
      <c r="G187" s="222"/>
      <c r="H187" s="225">
        <v>26.76</v>
      </c>
      <c r="I187" s="226"/>
      <c r="J187" s="222"/>
      <c r="K187" s="222"/>
      <c r="L187" s="227"/>
      <c r="M187" s="228"/>
      <c r="N187" s="229"/>
      <c r="O187" s="229"/>
      <c r="P187" s="229"/>
      <c r="Q187" s="229"/>
      <c r="R187" s="229"/>
      <c r="S187" s="229"/>
      <c r="T187" s="230"/>
      <c r="AT187" s="231" t="s">
        <v>138</v>
      </c>
      <c r="AU187" s="231" t="s">
        <v>86</v>
      </c>
      <c r="AV187" s="15" t="s">
        <v>136</v>
      </c>
      <c r="AW187" s="15" t="s">
        <v>33</v>
      </c>
      <c r="AX187" s="15" t="s">
        <v>84</v>
      </c>
      <c r="AY187" s="231" t="s">
        <v>128</v>
      </c>
    </row>
    <row r="188" spans="1:65" s="2" customFormat="1" ht="16.5" customHeight="1">
      <c r="A188" s="34"/>
      <c r="B188" s="35"/>
      <c r="C188" s="186" t="s">
        <v>229</v>
      </c>
      <c r="D188" s="186" t="s">
        <v>131</v>
      </c>
      <c r="E188" s="187" t="s">
        <v>346</v>
      </c>
      <c r="F188" s="188" t="s">
        <v>347</v>
      </c>
      <c r="G188" s="189" t="s">
        <v>275</v>
      </c>
      <c r="H188" s="232"/>
      <c r="I188" s="191"/>
      <c r="J188" s="192">
        <f>ROUND(I188*H188,2)</f>
        <v>0</v>
      </c>
      <c r="K188" s="188" t="s">
        <v>135</v>
      </c>
      <c r="L188" s="39"/>
      <c r="M188" s="193" t="s">
        <v>1</v>
      </c>
      <c r="N188" s="194" t="s">
        <v>41</v>
      </c>
      <c r="O188" s="71"/>
      <c r="P188" s="195">
        <f>O188*H188</f>
        <v>0</v>
      </c>
      <c r="Q188" s="195">
        <v>0</v>
      </c>
      <c r="R188" s="195">
        <f>Q188*H188</f>
        <v>0</v>
      </c>
      <c r="S188" s="195">
        <v>0</v>
      </c>
      <c r="T188" s="196">
        <f>S188*H188</f>
        <v>0</v>
      </c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R188" s="197" t="s">
        <v>193</v>
      </c>
      <c r="AT188" s="197" t="s">
        <v>131</v>
      </c>
      <c r="AU188" s="197" t="s">
        <v>86</v>
      </c>
      <c r="AY188" s="17" t="s">
        <v>128</v>
      </c>
      <c r="BE188" s="198">
        <f>IF(N188="základní",J188,0)</f>
        <v>0</v>
      </c>
      <c r="BF188" s="198">
        <f>IF(N188="snížená",J188,0)</f>
        <v>0</v>
      </c>
      <c r="BG188" s="198">
        <f>IF(N188="zákl. přenesená",J188,0)</f>
        <v>0</v>
      </c>
      <c r="BH188" s="198">
        <f>IF(N188="sníž. přenesená",J188,0)</f>
        <v>0</v>
      </c>
      <c r="BI188" s="198">
        <f>IF(N188="nulová",J188,0)</f>
        <v>0</v>
      </c>
      <c r="BJ188" s="17" t="s">
        <v>84</v>
      </c>
      <c r="BK188" s="198">
        <f>ROUND(I188*H188,2)</f>
        <v>0</v>
      </c>
      <c r="BL188" s="17" t="s">
        <v>193</v>
      </c>
      <c r="BM188" s="197" t="s">
        <v>348</v>
      </c>
    </row>
    <row r="189" spans="1:65" s="12" customFormat="1" ht="22.9" customHeight="1">
      <c r="B189" s="170"/>
      <c r="C189" s="171"/>
      <c r="D189" s="172" t="s">
        <v>75</v>
      </c>
      <c r="E189" s="184" t="s">
        <v>224</v>
      </c>
      <c r="F189" s="184" t="s">
        <v>225</v>
      </c>
      <c r="G189" s="171"/>
      <c r="H189" s="171"/>
      <c r="I189" s="174"/>
      <c r="J189" s="185">
        <f>BK189</f>
        <v>0</v>
      </c>
      <c r="K189" s="171"/>
      <c r="L189" s="176"/>
      <c r="M189" s="177"/>
      <c r="N189" s="178"/>
      <c r="O189" s="178"/>
      <c r="P189" s="179">
        <f>SUM(P190:P226)</f>
        <v>0</v>
      </c>
      <c r="Q189" s="178"/>
      <c r="R189" s="179">
        <f>SUM(R190:R226)</f>
        <v>3.6736895599999992</v>
      </c>
      <c r="S189" s="178"/>
      <c r="T189" s="180">
        <f>SUM(T190:T226)</f>
        <v>0</v>
      </c>
      <c r="AR189" s="181" t="s">
        <v>86</v>
      </c>
      <c r="AT189" s="182" t="s">
        <v>75</v>
      </c>
      <c r="AU189" s="182" t="s">
        <v>84</v>
      </c>
      <c r="AY189" s="181" t="s">
        <v>128</v>
      </c>
      <c r="BK189" s="183">
        <f>SUM(BK190:BK226)</f>
        <v>0</v>
      </c>
    </row>
    <row r="190" spans="1:65" s="2" customFormat="1" ht="24.2" customHeight="1">
      <c r="A190" s="34"/>
      <c r="B190" s="35"/>
      <c r="C190" s="186" t="s">
        <v>235</v>
      </c>
      <c r="D190" s="186" t="s">
        <v>131</v>
      </c>
      <c r="E190" s="187" t="s">
        <v>349</v>
      </c>
      <c r="F190" s="188" t="s">
        <v>350</v>
      </c>
      <c r="G190" s="189" t="s">
        <v>192</v>
      </c>
      <c r="H190" s="190">
        <v>1176.54</v>
      </c>
      <c r="I190" s="191"/>
      <c r="J190" s="192">
        <f>ROUND(I190*H190,2)</f>
        <v>0</v>
      </c>
      <c r="K190" s="188" t="s">
        <v>147</v>
      </c>
      <c r="L190" s="39"/>
      <c r="M190" s="193" t="s">
        <v>1</v>
      </c>
      <c r="N190" s="194" t="s">
        <v>41</v>
      </c>
      <c r="O190" s="71"/>
      <c r="P190" s="195">
        <f>O190*H190</f>
        <v>0</v>
      </c>
      <c r="Q190" s="195">
        <v>2.6700000000000001E-3</v>
      </c>
      <c r="R190" s="195">
        <f>Q190*H190</f>
        <v>3.1413617999999999</v>
      </c>
      <c r="S190" s="195">
        <v>0</v>
      </c>
      <c r="T190" s="196">
        <f>S190*H190</f>
        <v>0</v>
      </c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R190" s="197" t="s">
        <v>193</v>
      </c>
      <c r="AT190" s="197" t="s">
        <v>131</v>
      </c>
      <c r="AU190" s="197" t="s">
        <v>86</v>
      </c>
      <c r="AY190" s="17" t="s">
        <v>128</v>
      </c>
      <c r="BE190" s="198">
        <f>IF(N190="základní",J190,0)</f>
        <v>0</v>
      </c>
      <c r="BF190" s="198">
        <f>IF(N190="snížená",J190,0)</f>
        <v>0</v>
      </c>
      <c r="BG190" s="198">
        <f>IF(N190="zákl. přenesená",J190,0)</f>
        <v>0</v>
      </c>
      <c r="BH190" s="198">
        <f>IF(N190="sníž. přenesená",J190,0)</f>
        <v>0</v>
      </c>
      <c r="BI190" s="198">
        <f>IF(N190="nulová",J190,0)</f>
        <v>0</v>
      </c>
      <c r="BJ190" s="17" t="s">
        <v>84</v>
      </c>
      <c r="BK190" s="198">
        <f>ROUND(I190*H190,2)</f>
        <v>0</v>
      </c>
      <c r="BL190" s="17" t="s">
        <v>193</v>
      </c>
      <c r="BM190" s="197" t="s">
        <v>351</v>
      </c>
    </row>
    <row r="191" spans="1:65" s="14" customFormat="1" ht="11.25">
      <c r="B191" s="210"/>
      <c r="C191" s="211"/>
      <c r="D191" s="201" t="s">
        <v>138</v>
      </c>
      <c r="E191" s="212" t="s">
        <v>1</v>
      </c>
      <c r="F191" s="213" t="s">
        <v>195</v>
      </c>
      <c r="G191" s="211"/>
      <c r="H191" s="214">
        <v>986.16240000000005</v>
      </c>
      <c r="I191" s="215"/>
      <c r="J191" s="211"/>
      <c r="K191" s="211"/>
      <c r="L191" s="216"/>
      <c r="M191" s="217"/>
      <c r="N191" s="218"/>
      <c r="O191" s="218"/>
      <c r="P191" s="218"/>
      <c r="Q191" s="218"/>
      <c r="R191" s="218"/>
      <c r="S191" s="218"/>
      <c r="T191" s="219"/>
      <c r="AT191" s="220" t="s">
        <v>138</v>
      </c>
      <c r="AU191" s="220" t="s">
        <v>86</v>
      </c>
      <c r="AV191" s="14" t="s">
        <v>86</v>
      </c>
      <c r="AW191" s="14" t="s">
        <v>33</v>
      </c>
      <c r="AX191" s="14" t="s">
        <v>76</v>
      </c>
      <c r="AY191" s="220" t="s">
        <v>128</v>
      </c>
    </row>
    <row r="192" spans="1:65" s="14" customFormat="1" ht="11.25">
      <c r="B192" s="210"/>
      <c r="C192" s="211"/>
      <c r="D192" s="201" t="s">
        <v>138</v>
      </c>
      <c r="E192" s="212" t="s">
        <v>1</v>
      </c>
      <c r="F192" s="213" t="s">
        <v>196</v>
      </c>
      <c r="G192" s="211"/>
      <c r="H192" s="214">
        <v>-23.026</v>
      </c>
      <c r="I192" s="215"/>
      <c r="J192" s="211"/>
      <c r="K192" s="211"/>
      <c r="L192" s="216"/>
      <c r="M192" s="217"/>
      <c r="N192" s="218"/>
      <c r="O192" s="218"/>
      <c r="P192" s="218"/>
      <c r="Q192" s="218"/>
      <c r="R192" s="218"/>
      <c r="S192" s="218"/>
      <c r="T192" s="219"/>
      <c r="AT192" s="220" t="s">
        <v>138</v>
      </c>
      <c r="AU192" s="220" t="s">
        <v>86</v>
      </c>
      <c r="AV192" s="14" t="s">
        <v>86</v>
      </c>
      <c r="AW192" s="14" t="s">
        <v>33</v>
      </c>
      <c r="AX192" s="14" t="s">
        <v>76</v>
      </c>
      <c r="AY192" s="220" t="s">
        <v>128</v>
      </c>
    </row>
    <row r="193" spans="1:65" s="14" customFormat="1" ht="11.25">
      <c r="B193" s="210"/>
      <c r="C193" s="211"/>
      <c r="D193" s="201" t="s">
        <v>138</v>
      </c>
      <c r="E193" s="212" t="s">
        <v>1</v>
      </c>
      <c r="F193" s="213" t="s">
        <v>200</v>
      </c>
      <c r="G193" s="211"/>
      <c r="H193" s="214">
        <v>158.24680000000001</v>
      </c>
      <c r="I193" s="215"/>
      <c r="J193" s="211"/>
      <c r="K193" s="211"/>
      <c r="L193" s="216"/>
      <c r="M193" s="217"/>
      <c r="N193" s="218"/>
      <c r="O193" s="218"/>
      <c r="P193" s="218"/>
      <c r="Q193" s="218"/>
      <c r="R193" s="218"/>
      <c r="S193" s="218"/>
      <c r="T193" s="219"/>
      <c r="AT193" s="220" t="s">
        <v>138</v>
      </c>
      <c r="AU193" s="220" t="s">
        <v>86</v>
      </c>
      <c r="AV193" s="14" t="s">
        <v>86</v>
      </c>
      <c r="AW193" s="14" t="s">
        <v>33</v>
      </c>
      <c r="AX193" s="14" t="s">
        <v>76</v>
      </c>
      <c r="AY193" s="220" t="s">
        <v>128</v>
      </c>
    </row>
    <row r="194" spans="1:65" s="14" customFormat="1" ht="11.25">
      <c r="B194" s="210"/>
      <c r="C194" s="211"/>
      <c r="D194" s="201" t="s">
        <v>138</v>
      </c>
      <c r="E194" s="212" t="s">
        <v>1</v>
      </c>
      <c r="F194" s="213" t="s">
        <v>201</v>
      </c>
      <c r="G194" s="211"/>
      <c r="H194" s="214">
        <v>19.577999999999999</v>
      </c>
      <c r="I194" s="215"/>
      <c r="J194" s="211"/>
      <c r="K194" s="211"/>
      <c r="L194" s="216"/>
      <c r="M194" s="217"/>
      <c r="N194" s="218"/>
      <c r="O194" s="218"/>
      <c r="P194" s="218"/>
      <c r="Q194" s="218"/>
      <c r="R194" s="218"/>
      <c r="S194" s="218"/>
      <c r="T194" s="219"/>
      <c r="AT194" s="220" t="s">
        <v>138</v>
      </c>
      <c r="AU194" s="220" t="s">
        <v>86</v>
      </c>
      <c r="AV194" s="14" t="s">
        <v>86</v>
      </c>
      <c r="AW194" s="14" t="s">
        <v>33</v>
      </c>
      <c r="AX194" s="14" t="s">
        <v>76</v>
      </c>
      <c r="AY194" s="220" t="s">
        <v>128</v>
      </c>
    </row>
    <row r="195" spans="1:65" s="14" customFormat="1" ht="11.25">
      <c r="B195" s="210"/>
      <c r="C195" s="211"/>
      <c r="D195" s="201" t="s">
        <v>138</v>
      </c>
      <c r="E195" s="212" t="s">
        <v>1</v>
      </c>
      <c r="F195" s="213" t="s">
        <v>202</v>
      </c>
      <c r="G195" s="211"/>
      <c r="H195" s="214">
        <v>6.2579549999999999</v>
      </c>
      <c r="I195" s="215"/>
      <c r="J195" s="211"/>
      <c r="K195" s="211"/>
      <c r="L195" s="216"/>
      <c r="M195" s="217"/>
      <c r="N195" s="218"/>
      <c r="O195" s="218"/>
      <c r="P195" s="218"/>
      <c r="Q195" s="218"/>
      <c r="R195" s="218"/>
      <c r="S195" s="218"/>
      <c r="T195" s="219"/>
      <c r="AT195" s="220" t="s">
        <v>138</v>
      </c>
      <c r="AU195" s="220" t="s">
        <v>86</v>
      </c>
      <c r="AV195" s="14" t="s">
        <v>86</v>
      </c>
      <c r="AW195" s="14" t="s">
        <v>33</v>
      </c>
      <c r="AX195" s="14" t="s">
        <v>76</v>
      </c>
      <c r="AY195" s="220" t="s">
        <v>128</v>
      </c>
    </row>
    <row r="196" spans="1:65" s="14" customFormat="1" ht="11.25">
      <c r="B196" s="210"/>
      <c r="C196" s="211"/>
      <c r="D196" s="201" t="s">
        <v>138</v>
      </c>
      <c r="E196" s="212" t="s">
        <v>1</v>
      </c>
      <c r="F196" s="213" t="s">
        <v>203</v>
      </c>
      <c r="G196" s="211"/>
      <c r="H196" s="214">
        <v>21.121099999999998</v>
      </c>
      <c r="I196" s="215"/>
      <c r="J196" s="211"/>
      <c r="K196" s="211"/>
      <c r="L196" s="216"/>
      <c r="M196" s="217"/>
      <c r="N196" s="218"/>
      <c r="O196" s="218"/>
      <c r="P196" s="218"/>
      <c r="Q196" s="218"/>
      <c r="R196" s="218"/>
      <c r="S196" s="218"/>
      <c r="T196" s="219"/>
      <c r="AT196" s="220" t="s">
        <v>138</v>
      </c>
      <c r="AU196" s="220" t="s">
        <v>86</v>
      </c>
      <c r="AV196" s="14" t="s">
        <v>86</v>
      </c>
      <c r="AW196" s="14" t="s">
        <v>33</v>
      </c>
      <c r="AX196" s="14" t="s">
        <v>76</v>
      </c>
      <c r="AY196" s="220" t="s">
        <v>128</v>
      </c>
    </row>
    <row r="197" spans="1:65" s="14" customFormat="1" ht="11.25">
      <c r="B197" s="210"/>
      <c r="C197" s="211"/>
      <c r="D197" s="201" t="s">
        <v>138</v>
      </c>
      <c r="E197" s="212" t="s">
        <v>1</v>
      </c>
      <c r="F197" s="213" t="s">
        <v>352</v>
      </c>
      <c r="G197" s="211"/>
      <c r="H197" s="214">
        <v>8.1999999999999993</v>
      </c>
      <c r="I197" s="215"/>
      <c r="J197" s="211"/>
      <c r="K197" s="211"/>
      <c r="L197" s="216"/>
      <c r="M197" s="217"/>
      <c r="N197" s="218"/>
      <c r="O197" s="218"/>
      <c r="P197" s="218"/>
      <c r="Q197" s="218"/>
      <c r="R197" s="218"/>
      <c r="S197" s="218"/>
      <c r="T197" s="219"/>
      <c r="AT197" s="220" t="s">
        <v>138</v>
      </c>
      <c r="AU197" s="220" t="s">
        <v>86</v>
      </c>
      <c r="AV197" s="14" t="s">
        <v>86</v>
      </c>
      <c r="AW197" s="14" t="s">
        <v>33</v>
      </c>
      <c r="AX197" s="14" t="s">
        <v>76</v>
      </c>
      <c r="AY197" s="220" t="s">
        <v>128</v>
      </c>
    </row>
    <row r="198" spans="1:65" s="15" customFormat="1" ht="11.25">
      <c r="B198" s="221"/>
      <c r="C198" s="222"/>
      <c r="D198" s="201" t="s">
        <v>138</v>
      </c>
      <c r="E198" s="223" t="s">
        <v>1</v>
      </c>
      <c r="F198" s="224" t="s">
        <v>143</v>
      </c>
      <c r="G198" s="222"/>
      <c r="H198" s="225">
        <v>1176.5402549999999</v>
      </c>
      <c r="I198" s="226"/>
      <c r="J198" s="222"/>
      <c r="K198" s="222"/>
      <c r="L198" s="227"/>
      <c r="M198" s="228"/>
      <c r="N198" s="229"/>
      <c r="O198" s="229"/>
      <c r="P198" s="229"/>
      <c r="Q198" s="229"/>
      <c r="R198" s="229"/>
      <c r="S198" s="229"/>
      <c r="T198" s="230"/>
      <c r="AT198" s="231" t="s">
        <v>138</v>
      </c>
      <c r="AU198" s="231" t="s">
        <v>86</v>
      </c>
      <c r="AV198" s="15" t="s">
        <v>136</v>
      </c>
      <c r="AW198" s="15" t="s">
        <v>33</v>
      </c>
      <c r="AX198" s="15" t="s">
        <v>84</v>
      </c>
      <c r="AY198" s="231" t="s">
        <v>128</v>
      </c>
    </row>
    <row r="199" spans="1:65" s="2" customFormat="1" ht="16.5" customHeight="1">
      <c r="A199" s="34"/>
      <c r="B199" s="35"/>
      <c r="C199" s="186" t="s">
        <v>240</v>
      </c>
      <c r="D199" s="186" t="s">
        <v>131</v>
      </c>
      <c r="E199" s="187" t="s">
        <v>353</v>
      </c>
      <c r="F199" s="188" t="s">
        <v>354</v>
      </c>
      <c r="G199" s="189" t="s">
        <v>146</v>
      </c>
      <c r="H199" s="190">
        <v>9</v>
      </c>
      <c r="I199" s="191"/>
      <c r="J199" s="192">
        <f>ROUND(I199*H199,2)</f>
        <v>0</v>
      </c>
      <c r="K199" s="188" t="s">
        <v>147</v>
      </c>
      <c r="L199" s="39"/>
      <c r="M199" s="193" t="s">
        <v>1</v>
      </c>
      <c r="N199" s="194" t="s">
        <v>41</v>
      </c>
      <c r="O199" s="71"/>
      <c r="P199" s="195">
        <f>O199*H199</f>
        <v>0</v>
      </c>
      <c r="Q199" s="195">
        <v>8.8100000000000001E-3</v>
      </c>
      <c r="R199" s="195">
        <f>Q199*H199</f>
        <v>7.9289999999999999E-2</v>
      </c>
      <c r="S199" s="195">
        <v>0</v>
      </c>
      <c r="T199" s="196">
        <f>S199*H199</f>
        <v>0</v>
      </c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R199" s="197" t="s">
        <v>193</v>
      </c>
      <c r="AT199" s="197" t="s">
        <v>131</v>
      </c>
      <c r="AU199" s="197" t="s">
        <v>86</v>
      </c>
      <c r="AY199" s="17" t="s">
        <v>128</v>
      </c>
      <c r="BE199" s="198">
        <f>IF(N199="základní",J199,0)</f>
        <v>0</v>
      </c>
      <c r="BF199" s="198">
        <f>IF(N199="snížená",J199,0)</f>
        <v>0</v>
      </c>
      <c r="BG199" s="198">
        <f>IF(N199="zákl. přenesená",J199,0)</f>
        <v>0</v>
      </c>
      <c r="BH199" s="198">
        <f>IF(N199="sníž. přenesená",J199,0)</f>
        <v>0</v>
      </c>
      <c r="BI199" s="198">
        <f>IF(N199="nulová",J199,0)</f>
        <v>0</v>
      </c>
      <c r="BJ199" s="17" t="s">
        <v>84</v>
      </c>
      <c r="BK199" s="198">
        <f>ROUND(I199*H199,2)</f>
        <v>0</v>
      </c>
      <c r="BL199" s="17" t="s">
        <v>193</v>
      </c>
      <c r="BM199" s="197" t="s">
        <v>355</v>
      </c>
    </row>
    <row r="200" spans="1:65" s="13" customFormat="1" ht="11.25">
      <c r="B200" s="199"/>
      <c r="C200" s="200"/>
      <c r="D200" s="201" t="s">
        <v>138</v>
      </c>
      <c r="E200" s="202" t="s">
        <v>1</v>
      </c>
      <c r="F200" s="203" t="s">
        <v>356</v>
      </c>
      <c r="G200" s="200"/>
      <c r="H200" s="202" t="s">
        <v>1</v>
      </c>
      <c r="I200" s="204"/>
      <c r="J200" s="200"/>
      <c r="K200" s="200"/>
      <c r="L200" s="205"/>
      <c r="M200" s="206"/>
      <c r="N200" s="207"/>
      <c r="O200" s="207"/>
      <c r="P200" s="207"/>
      <c r="Q200" s="207"/>
      <c r="R200" s="207"/>
      <c r="S200" s="207"/>
      <c r="T200" s="208"/>
      <c r="AT200" s="209" t="s">
        <v>138</v>
      </c>
      <c r="AU200" s="209" t="s">
        <v>86</v>
      </c>
      <c r="AV200" s="13" t="s">
        <v>84</v>
      </c>
      <c r="AW200" s="13" t="s">
        <v>33</v>
      </c>
      <c r="AX200" s="13" t="s">
        <v>76</v>
      </c>
      <c r="AY200" s="209" t="s">
        <v>128</v>
      </c>
    </row>
    <row r="201" spans="1:65" s="14" customFormat="1" ht="11.25">
      <c r="B201" s="210"/>
      <c r="C201" s="211"/>
      <c r="D201" s="201" t="s">
        <v>138</v>
      </c>
      <c r="E201" s="212" t="s">
        <v>1</v>
      </c>
      <c r="F201" s="213" t="s">
        <v>129</v>
      </c>
      <c r="G201" s="211"/>
      <c r="H201" s="214">
        <v>9</v>
      </c>
      <c r="I201" s="215"/>
      <c r="J201" s="211"/>
      <c r="K201" s="211"/>
      <c r="L201" s="216"/>
      <c r="M201" s="217"/>
      <c r="N201" s="218"/>
      <c r="O201" s="218"/>
      <c r="P201" s="218"/>
      <c r="Q201" s="218"/>
      <c r="R201" s="218"/>
      <c r="S201" s="218"/>
      <c r="T201" s="219"/>
      <c r="AT201" s="220" t="s">
        <v>138</v>
      </c>
      <c r="AU201" s="220" t="s">
        <v>86</v>
      </c>
      <c r="AV201" s="14" t="s">
        <v>86</v>
      </c>
      <c r="AW201" s="14" t="s">
        <v>33</v>
      </c>
      <c r="AX201" s="14" t="s">
        <v>76</v>
      </c>
      <c r="AY201" s="220" t="s">
        <v>128</v>
      </c>
    </row>
    <row r="202" spans="1:65" s="15" customFormat="1" ht="11.25">
      <c r="B202" s="221"/>
      <c r="C202" s="222"/>
      <c r="D202" s="201" t="s">
        <v>138</v>
      </c>
      <c r="E202" s="223" t="s">
        <v>1</v>
      </c>
      <c r="F202" s="224" t="s">
        <v>143</v>
      </c>
      <c r="G202" s="222"/>
      <c r="H202" s="225">
        <v>9</v>
      </c>
      <c r="I202" s="226"/>
      <c r="J202" s="222"/>
      <c r="K202" s="222"/>
      <c r="L202" s="227"/>
      <c r="M202" s="228"/>
      <c r="N202" s="229"/>
      <c r="O202" s="229"/>
      <c r="P202" s="229"/>
      <c r="Q202" s="229"/>
      <c r="R202" s="229"/>
      <c r="S202" s="229"/>
      <c r="T202" s="230"/>
      <c r="AT202" s="231" t="s">
        <v>138</v>
      </c>
      <c r="AU202" s="231" t="s">
        <v>86</v>
      </c>
      <c r="AV202" s="15" t="s">
        <v>136</v>
      </c>
      <c r="AW202" s="15" t="s">
        <v>33</v>
      </c>
      <c r="AX202" s="15" t="s">
        <v>84</v>
      </c>
      <c r="AY202" s="231" t="s">
        <v>128</v>
      </c>
    </row>
    <row r="203" spans="1:65" s="2" customFormat="1" ht="16.5" customHeight="1">
      <c r="A203" s="34"/>
      <c r="B203" s="35"/>
      <c r="C203" s="186" t="s">
        <v>244</v>
      </c>
      <c r="D203" s="186" t="s">
        <v>131</v>
      </c>
      <c r="E203" s="187" t="s">
        <v>357</v>
      </c>
      <c r="F203" s="188" t="s">
        <v>358</v>
      </c>
      <c r="G203" s="189" t="s">
        <v>232</v>
      </c>
      <c r="H203" s="190">
        <v>29.257999999999999</v>
      </c>
      <c r="I203" s="191"/>
      <c r="J203" s="192">
        <f>ROUND(I203*H203,2)</f>
        <v>0</v>
      </c>
      <c r="K203" s="188" t="s">
        <v>147</v>
      </c>
      <c r="L203" s="39"/>
      <c r="M203" s="193" t="s">
        <v>1</v>
      </c>
      <c r="N203" s="194" t="s">
        <v>41</v>
      </c>
      <c r="O203" s="71"/>
      <c r="P203" s="195">
        <f>O203*H203</f>
        <v>0</v>
      </c>
      <c r="Q203" s="195">
        <v>2.3700000000000001E-3</v>
      </c>
      <c r="R203" s="195">
        <f>Q203*H203</f>
        <v>6.9341460000000008E-2</v>
      </c>
      <c r="S203" s="195">
        <v>0</v>
      </c>
      <c r="T203" s="196">
        <f>S203*H203</f>
        <v>0</v>
      </c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R203" s="197" t="s">
        <v>193</v>
      </c>
      <c r="AT203" s="197" t="s">
        <v>131</v>
      </c>
      <c r="AU203" s="197" t="s">
        <v>86</v>
      </c>
      <c r="AY203" s="17" t="s">
        <v>128</v>
      </c>
      <c r="BE203" s="198">
        <f>IF(N203="základní",J203,0)</f>
        <v>0</v>
      </c>
      <c r="BF203" s="198">
        <f>IF(N203="snížená",J203,0)</f>
        <v>0</v>
      </c>
      <c r="BG203" s="198">
        <f>IF(N203="zákl. přenesená",J203,0)</f>
        <v>0</v>
      </c>
      <c r="BH203" s="198">
        <f>IF(N203="sníž. přenesená",J203,0)</f>
        <v>0</v>
      </c>
      <c r="BI203" s="198">
        <f>IF(N203="nulová",J203,0)</f>
        <v>0</v>
      </c>
      <c r="BJ203" s="17" t="s">
        <v>84</v>
      </c>
      <c r="BK203" s="198">
        <f>ROUND(I203*H203,2)</f>
        <v>0</v>
      </c>
      <c r="BL203" s="17" t="s">
        <v>193</v>
      </c>
      <c r="BM203" s="197" t="s">
        <v>359</v>
      </c>
    </row>
    <row r="204" spans="1:65" s="14" customFormat="1" ht="11.25">
      <c r="B204" s="210"/>
      <c r="C204" s="211"/>
      <c r="D204" s="201" t="s">
        <v>138</v>
      </c>
      <c r="E204" s="212" t="s">
        <v>1</v>
      </c>
      <c r="F204" s="213" t="s">
        <v>360</v>
      </c>
      <c r="G204" s="211"/>
      <c r="H204" s="214">
        <v>17.920000000000002</v>
      </c>
      <c r="I204" s="215"/>
      <c r="J204" s="211"/>
      <c r="K204" s="211"/>
      <c r="L204" s="216"/>
      <c r="M204" s="217"/>
      <c r="N204" s="218"/>
      <c r="O204" s="218"/>
      <c r="P204" s="218"/>
      <c r="Q204" s="218"/>
      <c r="R204" s="218"/>
      <c r="S204" s="218"/>
      <c r="T204" s="219"/>
      <c r="AT204" s="220" t="s">
        <v>138</v>
      </c>
      <c r="AU204" s="220" t="s">
        <v>86</v>
      </c>
      <c r="AV204" s="14" t="s">
        <v>86</v>
      </c>
      <c r="AW204" s="14" t="s">
        <v>33</v>
      </c>
      <c r="AX204" s="14" t="s">
        <v>76</v>
      </c>
      <c r="AY204" s="220" t="s">
        <v>128</v>
      </c>
    </row>
    <row r="205" spans="1:65" s="14" customFormat="1" ht="11.25">
      <c r="B205" s="210"/>
      <c r="C205" s="211"/>
      <c r="D205" s="201" t="s">
        <v>138</v>
      </c>
      <c r="E205" s="212" t="s">
        <v>1</v>
      </c>
      <c r="F205" s="213" t="s">
        <v>361</v>
      </c>
      <c r="G205" s="211"/>
      <c r="H205" s="214">
        <v>6.4</v>
      </c>
      <c r="I205" s="215"/>
      <c r="J205" s="211"/>
      <c r="K205" s="211"/>
      <c r="L205" s="216"/>
      <c r="M205" s="217"/>
      <c r="N205" s="218"/>
      <c r="O205" s="218"/>
      <c r="P205" s="218"/>
      <c r="Q205" s="218"/>
      <c r="R205" s="218"/>
      <c r="S205" s="218"/>
      <c r="T205" s="219"/>
      <c r="AT205" s="220" t="s">
        <v>138</v>
      </c>
      <c r="AU205" s="220" t="s">
        <v>86</v>
      </c>
      <c r="AV205" s="14" t="s">
        <v>86</v>
      </c>
      <c r="AW205" s="14" t="s">
        <v>33</v>
      </c>
      <c r="AX205" s="14" t="s">
        <v>76</v>
      </c>
      <c r="AY205" s="220" t="s">
        <v>128</v>
      </c>
    </row>
    <row r="206" spans="1:65" s="14" customFormat="1" ht="11.25">
      <c r="B206" s="210"/>
      <c r="C206" s="211"/>
      <c r="D206" s="201" t="s">
        <v>138</v>
      </c>
      <c r="E206" s="212" t="s">
        <v>1</v>
      </c>
      <c r="F206" s="213" t="s">
        <v>362</v>
      </c>
      <c r="G206" s="211"/>
      <c r="H206" s="214">
        <v>2.4380000000000002</v>
      </c>
      <c r="I206" s="215"/>
      <c r="J206" s="211"/>
      <c r="K206" s="211"/>
      <c r="L206" s="216"/>
      <c r="M206" s="217"/>
      <c r="N206" s="218"/>
      <c r="O206" s="218"/>
      <c r="P206" s="218"/>
      <c r="Q206" s="218"/>
      <c r="R206" s="218"/>
      <c r="S206" s="218"/>
      <c r="T206" s="219"/>
      <c r="AT206" s="220" t="s">
        <v>138</v>
      </c>
      <c r="AU206" s="220" t="s">
        <v>86</v>
      </c>
      <c r="AV206" s="14" t="s">
        <v>86</v>
      </c>
      <c r="AW206" s="14" t="s">
        <v>33</v>
      </c>
      <c r="AX206" s="14" t="s">
        <v>76</v>
      </c>
      <c r="AY206" s="220" t="s">
        <v>128</v>
      </c>
    </row>
    <row r="207" spans="1:65" s="14" customFormat="1" ht="11.25">
      <c r="B207" s="210"/>
      <c r="C207" s="211"/>
      <c r="D207" s="201" t="s">
        <v>138</v>
      </c>
      <c r="E207" s="212" t="s">
        <v>1</v>
      </c>
      <c r="F207" s="213" t="s">
        <v>363</v>
      </c>
      <c r="G207" s="211"/>
      <c r="H207" s="214">
        <v>2.5</v>
      </c>
      <c r="I207" s="215"/>
      <c r="J207" s="211"/>
      <c r="K207" s="211"/>
      <c r="L207" s="216"/>
      <c r="M207" s="217"/>
      <c r="N207" s="218"/>
      <c r="O207" s="218"/>
      <c r="P207" s="218"/>
      <c r="Q207" s="218"/>
      <c r="R207" s="218"/>
      <c r="S207" s="218"/>
      <c r="T207" s="219"/>
      <c r="AT207" s="220" t="s">
        <v>138</v>
      </c>
      <c r="AU207" s="220" t="s">
        <v>86</v>
      </c>
      <c r="AV207" s="14" t="s">
        <v>86</v>
      </c>
      <c r="AW207" s="14" t="s">
        <v>33</v>
      </c>
      <c r="AX207" s="14" t="s">
        <v>76</v>
      </c>
      <c r="AY207" s="220" t="s">
        <v>128</v>
      </c>
    </row>
    <row r="208" spans="1:65" s="15" customFormat="1" ht="11.25">
      <c r="B208" s="221"/>
      <c r="C208" s="222"/>
      <c r="D208" s="201" t="s">
        <v>138</v>
      </c>
      <c r="E208" s="223" t="s">
        <v>1</v>
      </c>
      <c r="F208" s="224" t="s">
        <v>143</v>
      </c>
      <c r="G208" s="222"/>
      <c r="H208" s="225">
        <v>29.257999999999999</v>
      </c>
      <c r="I208" s="226"/>
      <c r="J208" s="222"/>
      <c r="K208" s="222"/>
      <c r="L208" s="227"/>
      <c r="M208" s="228"/>
      <c r="N208" s="229"/>
      <c r="O208" s="229"/>
      <c r="P208" s="229"/>
      <c r="Q208" s="229"/>
      <c r="R208" s="229"/>
      <c r="S208" s="229"/>
      <c r="T208" s="230"/>
      <c r="AT208" s="231" t="s">
        <v>138</v>
      </c>
      <c r="AU208" s="231" t="s">
        <v>86</v>
      </c>
      <c r="AV208" s="15" t="s">
        <v>136</v>
      </c>
      <c r="AW208" s="15" t="s">
        <v>33</v>
      </c>
      <c r="AX208" s="15" t="s">
        <v>84</v>
      </c>
      <c r="AY208" s="231" t="s">
        <v>128</v>
      </c>
    </row>
    <row r="209" spans="1:65" s="2" customFormat="1" ht="21.75" customHeight="1">
      <c r="A209" s="34"/>
      <c r="B209" s="35"/>
      <c r="C209" s="186" t="s">
        <v>7</v>
      </c>
      <c r="D209" s="186" t="s">
        <v>131</v>
      </c>
      <c r="E209" s="187" t="s">
        <v>364</v>
      </c>
      <c r="F209" s="188" t="s">
        <v>365</v>
      </c>
      <c r="G209" s="189" t="s">
        <v>146</v>
      </c>
      <c r="H209" s="190">
        <v>26</v>
      </c>
      <c r="I209" s="191"/>
      <c r="J209" s="192">
        <f>ROUND(I209*H209,2)</f>
        <v>0</v>
      </c>
      <c r="K209" s="188" t="s">
        <v>135</v>
      </c>
      <c r="L209" s="39"/>
      <c r="M209" s="193" t="s">
        <v>1</v>
      </c>
      <c r="N209" s="194" t="s">
        <v>41</v>
      </c>
      <c r="O209" s="71"/>
      <c r="P209" s="195">
        <f>O209*H209</f>
        <v>0</v>
      </c>
      <c r="Q209" s="195">
        <v>7.2000000000000005E-4</v>
      </c>
      <c r="R209" s="195">
        <f>Q209*H209</f>
        <v>1.8720000000000001E-2</v>
      </c>
      <c r="S209" s="195">
        <v>0</v>
      </c>
      <c r="T209" s="196">
        <f>S209*H209</f>
        <v>0</v>
      </c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R209" s="197" t="s">
        <v>193</v>
      </c>
      <c r="AT209" s="197" t="s">
        <v>131</v>
      </c>
      <c r="AU209" s="197" t="s">
        <v>86</v>
      </c>
      <c r="AY209" s="17" t="s">
        <v>128</v>
      </c>
      <c r="BE209" s="198">
        <f>IF(N209="základní",J209,0)</f>
        <v>0</v>
      </c>
      <c r="BF209" s="198">
        <f>IF(N209="snížená",J209,0)</f>
        <v>0</v>
      </c>
      <c r="BG209" s="198">
        <f>IF(N209="zákl. přenesená",J209,0)</f>
        <v>0</v>
      </c>
      <c r="BH209" s="198">
        <f>IF(N209="sníž. přenesená",J209,0)</f>
        <v>0</v>
      </c>
      <c r="BI209" s="198">
        <f>IF(N209="nulová",J209,0)</f>
        <v>0</v>
      </c>
      <c r="BJ209" s="17" t="s">
        <v>84</v>
      </c>
      <c r="BK209" s="198">
        <f>ROUND(I209*H209,2)</f>
        <v>0</v>
      </c>
      <c r="BL209" s="17" t="s">
        <v>193</v>
      </c>
      <c r="BM209" s="197" t="s">
        <v>366</v>
      </c>
    </row>
    <row r="210" spans="1:65" s="14" customFormat="1" ht="11.25">
      <c r="B210" s="210"/>
      <c r="C210" s="211"/>
      <c r="D210" s="201" t="s">
        <v>138</v>
      </c>
      <c r="E210" s="212" t="s">
        <v>1</v>
      </c>
      <c r="F210" s="213" t="s">
        <v>367</v>
      </c>
      <c r="G210" s="211"/>
      <c r="H210" s="214">
        <v>25.2</v>
      </c>
      <c r="I210" s="215"/>
      <c r="J210" s="211"/>
      <c r="K210" s="211"/>
      <c r="L210" s="216"/>
      <c r="M210" s="217"/>
      <c r="N210" s="218"/>
      <c r="O210" s="218"/>
      <c r="P210" s="218"/>
      <c r="Q210" s="218"/>
      <c r="R210" s="218"/>
      <c r="S210" s="218"/>
      <c r="T210" s="219"/>
      <c r="AT210" s="220" t="s">
        <v>138</v>
      </c>
      <c r="AU210" s="220" t="s">
        <v>86</v>
      </c>
      <c r="AV210" s="14" t="s">
        <v>86</v>
      </c>
      <c r="AW210" s="14" t="s">
        <v>33</v>
      </c>
      <c r="AX210" s="14" t="s">
        <v>76</v>
      </c>
      <c r="AY210" s="220" t="s">
        <v>128</v>
      </c>
    </row>
    <row r="211" spans="1:65" s="15" customFormat="1" ht="11.25">
      <c r="B211" s="221"/>
      <c r="C211" s="222"/>
      <c r="D211" s="201" t="s">
        <v>138</v>
      </c>
      <c r="E211" s="223" t="s">
        <v>1</v>
      </c>
      <c r="F211" s="224" t="s">
        <v>143</v>
      </c>
      <c r="G211" s="222"/>
      <c r="H211" s="225">
        <v>25.2</v>
      </c>
      <c r="I211" s="226"/>
      <c r="J211" s="222"/>
      <c r="K211" s="222"/>
      <c r="L211" s="227"/>
      <c r="M211" s="228"/>
      <c r="N211" s="229"/>
      <c r="O211" s="229"/>
      <c r="P211" s="229"/>
      <c r="Q211" s="229"/>
      <c r="R211" s="229"/>
      <c r="S211" s="229"/>
      <c r="T211" s="230"/>
      <c r="AT211" s="231" t="s">
        <v>138</v>
      </c>
      <c r="AU211" s="231" t="s">
        <v>86</v>
      </c>
      <c r="AV211" s="15" t="s">
        <v>136</v>
      </c>
      <c r="AW211" s="15" t="s">
        <v>33</v>
      </c>
      <c r="AX211" s="15" t="s">
        <v>76</v>
      </c>
      <c r="AY211" s="231" t="s">
        <v>128</v>
      </c>
    </row>
    <row r="212" spans="1:65" s="14" customFormat="1" ht="11.25">
      <c r="B212" s="210"/>
      <c r="C212" s="211"/>
      <c r="D212" s="201" t="s">
        <v>138</v>
      </c>
      <c r="E212" s="212" t="s">
        <v>1</v>
      </c>
      <c r="F212" s="213" t="s">
        <v>368</v>
      </c>
      <c r="G212" s="211"/>
      <c r="H212" s="214">
        <v>26</v>
      </c>
      <c r="I212" s="215"/>
      <c r="J212" s="211"/>
      <c r="K212" s="211"/>
      <c r="L212" s="216"/>
      <c r="M212" s="217"/>
      <c r="N212" s="218"/>
      <c r="O212" s="218"/>
      <c r="P212" s="218"/>
      <c r="Q212" s="218"/>
      <c r="R212" s="218"/>
      <c r="S212" s="218"/>
      <c r="T212" s="219"/>
      <c r="AT212" s="220" t="s">
        <v>138</v>
      </c>
      <c r="AU212" s="220" t="s">
        <v>86</v>
      </c>
      <c r="AV212" s="14" t="s">
        <v>86</v>
      </c>
      <c r="AW212" s="14" t="s">
        <v>33</v>
      </c>
      <c r="AX212" s="14" t="s">
        <v>76</v>
      </c>
      <c r="AY212" s="220" t="s">
        <v>128</v>
      </c>
    </row>
    <row r="213" spans="1:65" s="15" customFormat="1" ht="11.25">
      <c r="B213" s="221"/>
      <c r="C213" s="222"/>
      <c r="D213" s="201" t="s">
        <v>138</v>
      </c>
      <c r="E213" s="223" t="s">
        <v>1</v>
      </c>
      <c r="F213" s="224" t="s">
        <v>143</v>
      </c>
      <c r="G213" s="222"/>
      <c r="H213" s="225">
        <v>26</v>
      </c>
      <c r="I213" s="226"/>
      <c r="J213" s="222"/>
      <c r="K213" s="222"/>
      <c r="L213" s="227"/>
      <c r="M213" s="228"/>
      <c r="N213" s="229"/>
      <c r="O213" s="229"/>
      <c r="P213" s="229"/>
      <c r="Q213" s="229"/>
      <c r="R213" s="229"/>
      <c r="S213" s="229"/>
      <c r="T213" s="230"/>
      <c r="AT213" s="231" t="s">
        <v>138</v>
      </c>
      <c r="AU213" s="231" t="s">
        <v>86</v>
      </c>
      <c r="AV213" s="15" t="s">
        <v>136</v>
      </c>
      <c r="AW213" s="15" t="s">
        <v>33</v>
      </c>
      <c r="AX213" s="15" t="s">
        <v>84</v>
      </c>
      <c r="AY213" s="231" t="s">
        <v>128</v>
      </c>
    </row>
    <row r="214" spans="1:65" s="2" customFormat="1" ht="16.5" customHeight="1">
      <c r="A214" s="34"/>
      <c r="B214" s="35"/>
      <c r="C214" s="186" t="s">
        <v>256</v>
      </c>
      <c r="D214" s="186" t="s">
        <v>131</v>
      </c>
      <c r="E214" s="187" t="s">
        <v>369</v>
      </c>
      <c r="F214" s="188" t="s">
        <v>370</v>
      </c>
      <c r="G214" s="189" t="s">
        <v>232</v>
      </c>
      <c r="H214" s="190">
        <v>191.73</v>
      </c>
      <c r="I214" s="191"/>
      <c r="J214" s="192">
        <f>ROUND(I214*H214,2)</f>
        <v>0</v>
      </c>
      <c r="K214" s="188" t="s">
        <v>135</v>
      </c>
      <c r="L214" s="39"/>
      <c r="M214" s="193" t="s">
        <v>1</v>
      </c>
      <c r="N214" s="194" t="s">
        <v>41</v>
      </c>
      <c r="O214" s="71"/>
      <c r="P214" s="195">
        <f>O214*H214</f>
        <v>0</v>
      </c>
      <c r="Q214" s="195">
        <v>9.1E-4</v>
      </c>
      <c r="R214" s="195">
        <f>Q214*H214</f>
        <v>0.1744743</v>
      </c>
      <c r="S214" s="195">
        <v>0</v>
      </c>
      <c r="T214" s="196">
        <f>S214*H214</f>
        <v>0</v>
      </c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R214" s="197" t="s">
        <v>193</v>
      </c>
      <c r="AT214" s="197" t="s">
        <v>131</v>
      </c>
      <c r="AU214" s="197" t="s">
        <v>86</v>
      </c>
      <c r="AY214" s="17" t="s">
        <v>128</v>
      </c>
      <c r="BE214" s="198">
        <f>IF(N214="základní",J214,0)</f>
        <v>0</v>
      </c>
      <c r="BF214" s="198">
        <f>IF(N214="snížená",J214,0)</f>
        <v>0</v>
      </c>
      <c r="BG214" s="198">
        <f>IF(N214="zákl. přenesená",J214,0)</f>
        <v>0</v>
      </c>
      <c r="BH214" s="198">
        <f>IF(N214="sníž. přenesená",J214,0)</f>
        <v>0</v>
      </c>
      <c r="BI214" s="198">
        <f>IF(N214="nulová",J214,0)</f>
        <v>0</v>
      </c>
      <c r="BJ214" s="17" t="s">
        <v>84</v>
      </c>
      <c r="BK214" s="198">
        <f>ROUND(I214*H214,2)</f>
        <v>0</v>
      </c>
      <c r="BL214" s="17" t="s">
        <v>193</v>
      </c>
      <c r="BM214" s="197" t="s">
        <v>371</v>
      </c>
    </row>
    <row r="215" spans="1:65" s="14" customFormat="1" ht="11.25">
      <c r="B215" s="210"/>
      <c r="C215" s="211"/>
      <c r="D215" s="201" t="s">
        <v>138</v>
      </c>
      <c r="E215" s="212" t="s">
        <v>1</v>
      </c>
      <c r="F215" s="213" t="s">
        <v>234</v>
      </c>
      <c r="G215" s="211"/>
      <c r="H215" s="214">
        <v>191.73</v>
      </c>
      <c r="I215" s="215"/>
      <c r="J215" s="211"/>
      <c r="K215" s="211"/>
      <c r="L215" s="216"/>
      <c r="M215" s="217"/>
      <c r="N215" s="218"/>
      <c r="O215" s="218"/>
      <c r="P215" s="218"/>
      <c r="Q215" s="218"/>
      <c r="R215" s="218"/>
      <c r="S215" s="218"/>
      <c r="T215" s="219"/>
      <c r="AT215" s="220" t="s">
        <v>138</v>
      </c>
      <c r="AU215" s="220" t="s">
        <v>86</v>
      </c>
      <c r="AV215" s="14" t="s">
        <v>86</v>
      </c>
      <c r="AW215" s="14" t="s">
        <v>33</v>
      </c>
      <c r="AX215" s="14" t="s">
        <v>76</v>
      </c>
      <c r="AY215" s="220" t="s">
        <v>128</v>
      </c>
    </row>
    <row r="216" spans="1:65" s="15" customFormat="1" ht="11.25">
      <c r="B216" s="221"/>
      <c r="C216" s="222"/>
      <c r="D216" s="201" t="s">
        <v>138</v>
      </c>
      <c r="E216" s="223" t="s">
        <v>1</v>
      </c>
      <c r="F216" s="224" t="s">
        <v>143</v>
      </c>
      <c r="G216" s="222"/>
      <c r="H216" s="225">
        <v>191.73</v>
      </c>
      <c r="I216" s="226"/>
      <c r="J216" s="222"/>
      <c r="K216" s="222"/>
      <c r="L216" s="227"/>
      <c r="M216" s="228"/>
      <c r="N216" s="229"/>
      <c r="O216" s="229"/>
      <c r="P216" s="229"/>
      <c r="Q216" s="229"/>
      <c r="R216" s="229"/>
      <c r="S216" s="229"/>
      <c r="T216" s="230"/>
      <c r="AT216" s="231" t="s">
        <v>138</v>
      </c>
      <c r="AU216" s="231" t="s">
        <v>86</v>
      </c>
      <c r="AV216" s="15" t="s">
        <v>136</v>
      </c>
      <c r="AW216" s="15" t="s">
        <v>33</v>
      </c>
      <c r="AX216" s="15" t="s">
        <v>84</v>
      </c>
      <c r="AY216" s="231" t="s">
        <v>128</v>
      </c>
    </row>
    <row r="217" spans="1:65" s="2" customFormat="1" ht="16.5" customHeight="1">
      <c r="A217" s="34"/>
      <c r="B217" s="35"/>
      <c r="C217" s="186" t="s">
        <v>262</v>
      </c>
      <c r="D217" s="186" t="s">
        <v>131</v>
      </c>
      <c r="E217" s="187" t="s">
        <v>372</v>
      </c>
      <c r="F217" s="188" t="s">
        <v>373</v>
      </c>
      <c r="G217" s="189" t="s">
        <v>146</v>
      </c>
      <c r="H217" s="190">
        <v>18</v>
      </c>
      <c r="I217" s="191"/>
      <c r="J217" s="192">
        <f>ROUND(I217*H217,2)</f>
        <v>0</v>
      </c>
      <c r="K217" s="188" t="s">
        <v>135</v>
      </c>
      <c r="L217" s="39"/>
      <c r="M217" s="193" t="s">
        <v>1</v>
      </c>
      <c r="N217" s="194" t="s">
        <v>41</v>
      </c>
      <c r="O217" s="71"/>
      <c r="P217" s="195">
        <f>O217*H217</f>
        <v>0</v>
      </c>
      <c r="Q217" s="195">
        <v>3.3E-4</v>
      </c>
      <c r="R217" s="195">
        <f>Q217*H217</f>
        <v>5.94E-3</v>
      </c>
      <c r="S217" s="195">
        <v>0</v>
      </c>
      <c r="T217" s="196">
        <f>S217*H217</f>
        <v>0</v>
      </c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R217" s="197" t="s">
        <v>193</v>
      </c>
      <c r="AT217" s="197" t="s">
        <v>131</v>
      </c>
      <c r="AU217" s="197" t="s">
        <v>86</v>
      </c>
      <c r="AY217" s="17" t="s">
        <v>128</v>
      </c>
      <c r="BE217" s="198">
        <f>IF(N217="základní",J217,0)</f>
        <v>0</v>
      </c>
      <c r="BF217" s="198">
        <f>IF(N217="snížená",J217,0)</f>
        <v>0</v>
      </c>
      <c r="BG217" s="198">
        <f>IF(N217="zákl. přenesená",J217,0)</f>
        <v>0</v>
      </c>
      <c r="BH217" s="198">
        <f>IF(N217="sníž. přenesená",J217,0)</f>
        <v>0</v>
      </c>
      <c r="BI217" s="198">
        <f>IF(N217="nulová",J217,0)</f>
        <v>0</v>
      </c>
      <c r="BJ217" s="17" t="s">
        <v>84</v>
      </c>
      <c r="BK217" s="198">
        <f>ROUND(I217*H217,2)</f>
        <v>0</v>
      </c>
      <c r="BL217" s="17" t="s">
        <v>193</v>
      </c>
      <c r="BM217" s="197" t="s">
        <v>374</v>
      </c>
    </row>
    <row r="218" spans="1:65" s="2" customFormat="1" ht="16.5" customHeight="1">
      <c r="A218" s="34"/>
      <c r="B218" s="35"/>
      <c r="C218" s="186" t="s">
        <v>272</v>
      </c>
      <c r="D218" s="186" t="s">
        <v>131</v>
      </c>
      <c r="E218" s="187" t="s">
        <v>375</v>
      </c>
      <c r="F218" s="188" t="s">
        <v>376</v>
      </c>
      <c r="G218" s="189" t="s">
        <v>146</v>
      </c>
      <c r="H218" s="190">
        <v>19</v>
      </c>
      <c r="I218" s="191"/>
      <c r="J218" s="192">
        <f>ROUND(I218*H218,2)</f>
        <v>0</v>
      </c>
      <c r="K218" s="188" t="s">
        <v>135</v>
      </c>
      <c r="L218" s="39"/>
      <c r="M218" s="193" t="s">
        <v>1</v>
      </c>
      <c r="N218" s="194" t="s">
        <v>41</v>
      </c>
      <c r="O218" s="71"/>
      <c r="P218" s="195">
        <f>O218*H218</f>
        <v>0</v>
      </c>
      <c r="Q218" s="195">
        <v>1.9000000000000001E-4</v>
      </c>
      <c r="R218" s="195">
        <f>Q218*H218</f>
        <v>3.6100000000000004E-3</v>
      </c>
      <c r="S218" s="195">
        <v>0</v>
      </c>
      <c r="T218" s="196">
        <f>S218*H218</f>
        <v>0</v>
      </c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R218" s="197" t="s">
        <v>193</v>
      </c>
      <c r="AT218" s="197" t="s">
        <v>131</v>
      </c>
      <c r="AU218" s="197" t="s">
        <v>86</v>
      </c>
      <c r="AY218" s="17" t="s">
        <v>128</v>
      </c>
      <c r="BE218" s="198">
        <f>IF(N218="základní",J218,0)</f>
        <v>0</v>
      </c>
      <c r="BF218" s="198">
        <f>IF(N218="snížená",J218,0)</f>
        <v>0</v>
      </c>
      <c r="BG218" s="198">
        <f>IF(N218="zákl. přenesená",J218,0)</f>
        <v>0</v>
      </c>
      <c r="BH218" s="198">
        <f>IF(N218="sníž. přenesená",J218,0)</f>
        <v>0</v>
      </c>
      <c r="BI218" s="198">
        <f>IF(N218="nulová",J218,0)</f>
        <v>0</v>
      </c>
      <c r="BJ218" s="17" t="s">
        <v>84</v>
      </c>
      <c r="BK218" s="198">
        <f>ROUND(I218*H218,2)</f>
        <v>0</v>
      </c>
      <c r="BL218" s="17" t="s">
        <v>193</v>
      </c>
      <c r="BM218" s="197" t="s">
        <v>377</v>
      </c>
    </row>
    <row r="219" spans="1:65" s="2" customFormat="1" ht="16.5" customHeight="1">
      <c r="A219" s="34"/>
      <c r="B219" s="35"/>
      <c r="C219" s="186" t="s">
        <v>378</v>
      </c>
      <c r="D219" s="186" t="s">
        <v>131</v>
      </c>
      <c r="E219" s="187" t="s">
        <v>379</v>
      </c>
      <c r="F219" s="188" t="s">
        <v>380</v>
      </c>
      <c r="G219" s="189" t="s">
        <v>232</v>
      </c>
      <c r="H219" s="190">
        <v>154.4</v>
      </c>
      <c r="I219" s="191"/>
      <c r="J219" s="192">
        <f>ROUND(I219*H219,2)</f>
        <v>0</v>
      </c>
      <c r="K219" s="188" t="s">
        <v>135</v>
      </c>
      <c r="L219" s="39"/>
      <c r="M219" s="193" t="s">
        <v>1</v>
      </c>
      <c r="N219" s="194" t="s">
        <v>41</v>
      </c>
      <c r="O219" s="71"/>
      <c r="P219" s="195">
        <f>O219*H219</f>
        <v>0</v>
      </c>
      <c r="Q219" s="195">
        <v>1.1299999999999999E-3</v>
      </c>
      <c r="R219" s="195">
        <f>Q219*H219</f>
        <v>0.17447199999999999</v>
      </c>
      <c r="S219" s="195">
        <v>0</v>
      </c>
      <c r="T219" s="196">
        <f>S219*H219</f>
        <v>0</v>
      </c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R219" s="197" t="s">
        <v>193</v>
      </c>
      <c r="AT219" s="197" t="s">
        <v>131</v>
      </c>
      <c r="AU219" s="197" t="s">
        <v>86</v>
      </c>
      <c r="AY219" s="17" t="s">
        <v>128</v>
      </c>
      <c r="BE219" s="198">
        <f>IF(N219="základní",J219,0)</f>
        <v>0</v>
      </c>
      <c r="BF219" s="198">
        <f>IF(N219="snížená",J219,0)</f>
        <v>0</v>
      </c>
      <c r="BG219" s="198">
        <f>IF(N219="zákl. přenesená",J219,0)</f>
        <v>0</v>
      </c>
      <c r="BH219" s="198">
        <f>IF(N219="sníž. přenesená",J219,0)</f>
        <v>0</v>
      </c>
      <c r="BI219" s="198">
        <f>IF(N219="nulová",J219,0)</f>
        <v>0</v>
      </c>
      <c r="BJ219" s="17" t="s">
        <v>84</v>
      </c>
      <c r="BK219" s="198">
        <f>ROUND(I219*H219,2)</f>
        <v>0</v>
      </c>
      <c r="BL219" s="17" t="s">
        <v>193</v>
      </c>
      <c r="BM219" s="197" t="s">
        <v>381</v>
      </c>
    </row>
    <row r="220" spans="1:65" s="14" customFormat="1" ht="11.25">
      <c r="B220" s="210"/>
      <c r="C220" s="211"/>
      <c r="D220" s="201" t="s">
        <v>138</v>
      </c>
      <c r="E220" s="212" t="s">
        <v>1</v>
      </c>
      <c r="F220" s="213" t="s">
        <v>239</v>
      </c>
      <c r="G220" s="211"/>
      <c r="H220" s="214">
        <v>154.4</v>
      </c>
      <c r="I220" s="215"/>
      <c r="J220" s="211"/>
      <c r="K220" s="211"/>
      <c r="L220" s="216"/>
      <c r="M220" s="217"/>
      <c r="N220" s="218"/>
      <c r="O220" s="218"/>
      <c r="P220" s="218"/>
      <c r="Q220" s="218"/>
      <c r="R220" s="218"/>
      <c r="S220" s="218"/>
      <c r="T220" s="219"/>
      <c r="AT220" s="220" t="s">
        <v>138</v>
      </c>
      <c r="AU220" s="220" t="s">
        <v>86</v>
      </c>
      <c r="AV220" s="14" t="s">
        <v>86</v>
      </c>
      <c r="AW220" s="14" t="s">
        <v>33</v>
      </c>
      <c r="AX220" s="14" t="s">
        <v>76</v>
      </c>
      <c r="AY220" s="220" t="s">
        <v>128</v>
      </c>
    </row>
    <row r="221" spans="1:65" s="15" customFormat="1" ht="11.25">
      <c r="B221" s="221"/>
      <c r="C221" s="222"/>
      <c r="D221" s="201" t="s">
        <v>138</v>
      </c>
      <c r="E221" s="223" t="s">
        <v>1</v>
      </c>
      <c r="F221" s="224" t="s">
        <v>143</v>
      </c>
      <c r="G221" s="222"/>
      <c r="H221" s="225">
        <v>154.4</v>
      </c>
      <c r="I221" s="226"/>
      <c r="J221" s="222"/>
      <c r="K221" s="222"/>
      <c r="L221" s="227"/>
      <c r="M221" s="228"/>
      <c r="N221" s="229"/>
      <c r="O221" s="229"/>
      <c r="P221" s="229"/>
      <c r="Q221" s="229"/>
      <c r="R221" s="229"/>
      <c r="S221" s="229"/>
      <c r="T221" s="230"/>
      <c r="AT221" s="231" t="s">
        <v>138</v>
      </c>
      <c r="AU221" s="231" t="s">
        <v>86</v>
      </c>
      <c r="AV221" s="15" t="s">
        <v>136</v>
      </c>
      <c r="AW221" s="15" t="s">
        <v>33</v>
      </c>
      <c r="AX221" s="15" t="s">
        <v>84</v>
      </c>
      <c r="AY221" s="231" t="s">
        <v>128</v>
      </c>
    </row>
    <row r="222" spans="1:65" s="2" customFormat="1" ht="16.5" customHeight="1">
      <c r="A222" s="34"/>
      <c r="B222" s="35"/>
      <c r="C222" s="186" t="s">
        <v>368</v>
      </c>
      <c r="D222" s="186" t="s">
        <v>131</v>
      </c>
      <c r="E222" s="187" t="s">
        <v>241</v>
      </c>
      <c r="F222" s="188" t="s">
        <v>382</v>
      </c>
      <c r="G222" s="189" t="s">
        <v>146</v>
      </c>
      <c r="H222" s="190">
        <v>6</v>
      </c>
      <c r="I222" s="191"/>
      <c r="J222" s="192">
        <f>ROUND(I222*H222,2)</f>
        <v>0</v>
      </c>
      <c r="K222" s="188" t="s">
        <v>147</v>
      </c>
      <c r="L222" s="39"/>
      <c r="M222" s="193" t="s">
        <v>1</v>
      </c>
      <c r="N222" s="194" t="s">
        <v>41</v>
      </c>
      <c r="O222" s="71"/>
      <c r="P222" s="195">
        <f>O222*H222</f>
        <v>0</v>
      </c>
      <c r="Q222" s="195">
        <v>7.2000000000000005E-4</v>
      </c>
      <c r="R222" s="195">
        <f>Q222*H222</f>
        <v>4.3200000000000001E-3</v>
      </c>
      <c r="S222" s="195">
        <v>0</v>
      </c>
      <c r="T222" s="196">
        <f>S222*H222</f>
        <v>0</v>
      </c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R222" s="197" t="s">
        <v>193</v>
      </c>
      <c r="AT222" s="197" t="s">
        <v>131</v>
      </c>
      <c r="AU222" s="197" t="s">
        <v>86</v>
      </c>
      <c r="AY222" s="17" t="s">
        <v>128</v>
      </c>
      <c r="BE222" s="198">
        <f>IF(N222="základní",J222,0)</f>
        <v>0</v>
      </c>
      <c r="BF222" s="198">
        <f>IF(N222="snížená",J222,0)</f>
        <v>0</v>
      </c>
      <c r="BG222" s="198">
        <f>IF(N222="zákl. přenesená",J222,0)</f>
        <v>0</v>
      </c>
      <c r="BH222" s="198">
        <f>IF(N222="sníž. přenesená",J222,0)</f>
        <v>0</v>
      </c>
      <c r="BI222" s="198">
        <f>IF(N222="nulová",J222,0)</f>
        <v>0</v>
      </c>
      <c r="BJ222" s="17" t="s">
        <v>84</v>
      </c>
      <c r="BK222" s="198">
        <f>ROUND(I222*H222,2)</f>
        <v>0</v>
      </c>
      <c r="BL222" s="17" t="s">
        <v>193</v>
      </c>
      <c r="BM222" s="197" t="s">
        <v>383</v>
      </c>
    </row>
    <row r="223" spans="1:65" s="2" customFormat="1" ht="16.5" customHeight="1">
      <c r="A223" s="34"/>
      <c r="B223" s="35"/>
      <c r="C223" s="186" t="s">
        <v>384</v>
      </c>
      <c r="D223" s="186" t="s">
        <v>131</v>
      </c>
      <c r="E223" s="187" t="s">
        <v>245</v>
      </c>
      <c r="F223" s="188" t="s">
        <v>385</v>
      </c>
      <c r="G223" s="189" t="s">
        <v>155</v>
      </c>
      <c r="H223" s="190">
        <v>1</v>
      </c>
      <c r="I223" s="191"/>
      <c r="J223" s="192">
        <f>ROUND(I223*H223,2)</f>
        <v>0</v>
      </c>
      <c r="K223" s="188" t="s">
        <v>147</v>
      </c>
      <c r="L223" s="39"/>
      <c r="M223" s="193" t="s">
        <v>1</v>
      </c>
      <c r="N223" s="194" t="s">
        <v>41</v>
      </c>
      <c r="O223" s="71"/>
      <c r="P223" s="195">
        <f>O223*H223</f>
        <v>0</v>
      </c>
      <c r="Q223" s="195">
        <v>7.2000000000000005E-4</v>
      </c>
      <c r="R223" s="195">
        <f>Q223*H223</f>
        <v>7.2000000000000005E-4</v>
      </c>
      <c r="S223" s="195">
        <v>0</v>
      </c>
      <c r="T223" s="196">
        <f>S223*H223</f>
        <v>0</v>
      </c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R223" s="197" t="s">
        <v>193</v>
      </c>
      <c r="AT223" s="197" t="s">
        <v>131</v>
      </c>
      <c r="AU223" s="197" t="s">
        <v>86</v>
      </c>
      <c r="AY223" s="17" t="s">
        <v>128</v>
      </c>
      <c r="BE223" s="198">
        <f>IF(N223="základní",J223,0)</f>
        <v>0</v>
      </c>
      <c r="BF223" s="198">
        <f>IF(N223="snížená",J223,0)</f>
        <v>0</v>
      </c>
      <c r="BG223" s="198">
        <f>IF(N223="zákl. přenesená",J223,0)</f>
        <v>0</v>
      </c>
      <c r="BH223" s="198">
        <f>IF(N223="sníž. přenesená",J223,0)</f>
        <v>0</v>
      </c>
      <c r="BI223" s="198">
        <f>IF(N223="nulová",J223,0)</f>
        <v>0</v>
      </c>
      <c r="BJ223" s="17" t="s">
        <v>84</v>
      </c>
      <c r="BK223" s="198">
        <f>ROUND(I223*H223,2)</f>
        <v>0</v>
      </c>
      <c r="BL223" s="17" t="s">
        <v>193</v>
      </c>
      <c r="BM223" s="197" t="s">
        <v>386</v>
      </c>
    </row>
    <row r="224" spans="1:65" s="2" customFormat="1" ht="16.5" customHeight="1">
      <c r="A224" s="34"/>
      <c r="B224" s="35"/>
      <c r="C224" s="186" t="s">
        <v>387</v>
      </c>
      <c r="D224" s="186" t="s">
        <v>131</v>
      </c>
      <c r="E224" s="187" t="s">
        <v>388</v>
      </c>
      <c r="F224" s="188" t="s">
        <v>389</v>
      </c>
      <c r="G224" s="189" t="s">
        <v>155</v>
      </c>
      <c r="H224" s="190">
        <v>1</v>
      </c>
      <c r="I224" s="191"/>
      <c r="J224" s="192">
        <f>ROUND(I224*H224,2)</f>
        <v>0</v>
      </c>
      <c r="K224" s="188" t="s">
        <v>147</v>
      </c>
      <c r="L224" s="39"/>
      <c r="M224" s="193" t="s">
        <v>1</v>
      </c>
      <c r="N224" s="194" t="s">
        <v>41</v>
      </c>
      <c r="O224" s="71"/>
      <c r="P224" s="195">
        <f>O224*H224</f>
        <v>0</v>
      </c>
      <c r="Q224" s="195">
        <v>7.2000000000000005E-4</v>
      </c>
      <c r="R224" s="195">
        <f>Q224*H224</f>
        <v>7.2000000000000005E-4</v>
      </c>
      <c r="S224" s="195">
        <v>0</v>
      </c>
      <c r="T224" s="196">
        <f>S224*H224</f>
        <v>0</v>
      </c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R224" s="197" t="s">
        <v>193</v>
      </c>
      <c r="AT224" s="197" t="s">
        <v>131</v>
      </c>
      <c r="AU224" s="197" t="s">
        <v>86</v>
      </c>
      <c r="AY224" s="17" t="s">
        <v>128</v>
      </c>
      <c r="BE224" s="198">
        <f>IF(N224="základní",J224,0)</f>
        <v>0</v>
      </c>
      <c r="BF224" s="198">
        <f>IF(N224="snížená",J224,0)</f>
        <v>0</v>
      </c>
      <c r="BG224" s="198">
        <f>IF(N224="zákl. přenesená",J224,0)</f>
        <v>0</v>
      </c>
      <c r="BH224" s="198">
        <f>IF(N224="sníž. přenesená",J224,0)</f>
        <v>0</v>
      </c>
      <c r="BI224" s="198">
        <f>IF(N224="nulová",J224,0)</f>
        <v>0</v>
      </c>
      <c r="BJ224" s="17" t="s">
        <v>84</v>
      </c>
      <c r="BK224" s="198">
        <f>ROUND(I224*H224,2)</f>
        <v>0</v>
      </c>
      <c r="BL224" s="17" t="s">
        <v>193</v>
      </c>
      <c r="BM224" s="197" t="s">
        <v>390</v>
      </c>
    </row>
    <row r="225" spans="1:65" s="2" customFormat="1" ht="16.5" customHeight="1">
      <c r="A225" s="34"/>
      <c r="B225" s="35"/>
      <c r="C225" s="186" t="s">
        <v>391</v>
      </c>
      <c r="D225" s="186" t="s">
        <v>131</v>
      </c>
      <c r="E225" s="187" t="s">
        <v>392</v>
      </c>
      <c r="F225" s="188" t="s">
        <v>393</v>
      </c>
      <c r="G225" s="189" t="s">
        <v>146</v>
      </c>
      <c r="H225" s="190">
        <v>1</v>
      </c>
      <c r="I225" s="191"/>
      <c r="J225" s="192">
        <f>ROUND(I225*H225,2)</f>
        <v>0</v>
      </c>
      <c r="K225" s="188" t="s">
        <v>147</v>
      </c>
      <c r="L225" s="39"/>
      <c r="M225" s="193" t="s">
        <v>1</v>
      </c>
      <c r="N225" s="194" t="s">
        <v>41</v>
      </c>
      <c r="O225" s="71"/>
      <c r="P225" s="195">
        <f>O225*H225</f>
        <v>0</v>
      </c>
      <c r="Q225" s="195">
        <v>7.2000000000000005E-4</v>
      </c>
      <c r="R225" s="195">
        <f>Q225*H225</f>
        <v>7.2000000000000005E-4</v>
      </c>
      <c r="S225" s="195">
        <v>0</v>
      </c>
      <c r="T225" s="196">
        <f>S225*H225</f>
        <v>0</v>
      </c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R225" s="197" t="s">
        <v>193</v>
      </c>
      <c r="AT225" s="197" t="s">
        <v>131</v>
      </c>
      <c r="AU225" s="197" t="s">
        <v>86</v>
      </c>
      <c r="AY225" s="17" t="s">
        <v>128</v>
      </c>
      <c r="BE225" s="198">
        <f>IF(N225="základní",J225,0)</f>
        <v>0</v>
      </c>
      <c r="BF225" s="198">
        <f>IF(N225="snížená",J225,0)</f>
        <v>0</v>
      </c>
      <c r="BG225" s="198">
        <f>IF(N225="zákl. přenesená",J225,0)</f>
        <v>0</v>
      </c>
      <c r="BH225" s="198">
        <f>IF(N225="sníž. přenesená",J225,0)</f>
        <v>0</v>
      </c>
      <c r="BI225" s="198">
        <f>IF(N225="nulová",J225,0)</f>
        <v>0</v>
      </c>
      <c r="BJ225" s="17" t="s">
        <v>84</v>
      </c>
      <c r="BK225" s="198">
        <f>ROUND(I225*H225,2)</f>
        <v>0</v>
      </c>
      <c r="BL225" s="17" t="s">
        <v>193</v>
      </c>
      <c r="BM225" s="197" t="s">
        <v>394</v>
      </c>
    </row>
    <row r="226" spans="1:65" s="2" customFormat="1" ht="21.75" customHeight="1">
      <c r="A226" s="34"/>
      <c r="B226" s="35"/>
      <c r="C226" s="186" t="s">
        <v>395</v>
      </c>
      <c r="D226" s="186" t="s">
        <v>131</v>
      </c>
      <c r="E226" s="187" t="s">
        <v>396</v>
      </c>
      <c r="F226" s="188" t="s">
        <v>397</v>
      </c>
      <c r="G226" s="189" t="s">
        <v>275</v>
      </c>
      <c r="H226" s="232"/>
      <c r="I226" s="191"/>
      <c r="J226" s="192">
        <f>ROUND(I226*H226,2)</f>
        <v>0</v>
      </c>
      <c r="K226" s="188" t="s">
        <v>135</v>
      </c>
      <c r="L226" s="39"/>
      <c r="M226" s="193" t="s">
        <v>1</v>
      </c>
      <c r="N226" s="194" t="s">
        <v>41</v>
      </c>
      <c r="O226" s="71"/>
      <c r="P226" s="195">
        <f>O226*H226</f>
        <v>0</v>
      </c>
      <c r="Q226" s="195">
        <v>0</v>
      </c>
      <c r="R226" s="195">
        <f>Q226*H226</f>
        <v>0</v>
      </c>
      <c r="S226" s="195">
        <v>0</v>
      </c>
      <c r="T226" s="196">
        <f>S226*H226</f>
        <v>0</v>
      </c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R226" s="197" t="s">
        <v>193</v>
      </c>
      <c r="AT226" s="197" t="s">
        <v>131</v>
      </c>
      <c r="AU226" s="197" t="s">
        <v>86</v>
      </c>
      <c r="AY226" s="17" t="s">
        <v>128</v>
      </c>
      <c r="BE226" s="198">
        <f>IF(N226="základní",J226,0)</f>
        <v>0</v>
      </c>
      <c r="BF226" s="198">
        <f>IF(N226="snížená",J226,0)</f>
        <v>0</v>
      </c>
      <c r="BG226" s="198">
        <f>IF(N226="zákl. přenesená",J226,0)</f>
        <v>0</v>
      </c>
      <c r="BH226" s="198">
        <f>IF(N226="sníž. přenesená",J226,0)</f>
        <v>0</v>
      </c>
      <c r="BI226" s="198">
        <f>IF(N226="nulová",J226,0)</f>
        <v>0</v>
      </c>
      <c r="BJ226" s="17" t="s">
        <v>84</v>
      </c>
      <c r="BK226" s="198">
        <f>ROUND(I226*H226,2)</f>
        <v>0</v>
      </c>
      <c r="BL226" s="17" t="s">
        <v>193</v>
      </c>
      <c r="BM226" s="197" t="s">
        <v>398</v>
      </c>
    </row>
    <row r="227" spans="1:65" s="12" customFormat="1" ht="22.9" customHeight="1">
      <c r="B227" s="170"/>
      <c r="C227" s="171"/>
      <c r="D227" s="172" t="s">
        <v>75</v>
      </c>
      <c r="E227" s="184" t="s">
        <v>254</v>
      </c>
      <c r="F227" s="184" t="s">
        <v>255</v>
      </c>
      <c r="G227" s="171"/>
      <c r="H227" s="171"/>
      <c r="I227" s="174"/>
      <c r="J227" s="185">
        <f>BK227</f>
        <v>0</v>
      </c>
      <c r="K227" s="171"/>
      <c r="L227" s="176"/>
      <c r="M227" s="177"/>
      <c r="N227" s="178"/>
      <c r="O227" s="178"/>
      <c r="P227" s="179">
        <f>SUM(P228:P236)</f>
        <v>0</v>
      </c>
      <c r="Q227" s="178"/>
      <c r="R227" s="179">
        <f>SUM(R228:R236)</f>
        <v>0</v>
      </c>
      <c r="S227" s="178"/>
      <c r="T227" s="180">
        <f>SUM(T228:T236)</f>
        <v>0</v>
      </c>
      <c r="AR227" s="181" t="s">
        <v>86</v>
      </c>
      <c r="AT227" s="182" t="s">
        <v>75</v>
      </c>
      <c r="AU227" s="182" t="s">
        <v>84</v>
      </c>
      <c r="AY227" s="181" t="s">
        <v>128</v>
      </c>
      <c r="BK227" s="183">
        <f>SUM(BK228:BK236)</f>
        <v>0</v>
      </c>
    </row>
    <row r="228" spans="1:65" s="2" customFormat="1" ht="16.5" customHeight="1">
      <c r="A228" s="34"/>
      <c r="B228" s="35"/>
      <c r="C228" s="186" t="s">
        <v>399</v>
      </c>
      <c r="D228" s="186" t="s">
        <v>131</v>
      </c>
      <c r="E228" s="187" t="s">
        <v>400</v>
      </c>
      <c r="F228" s="188" t="s">
        <v>401</v>
      </c>
      <c r="G228" s="189" t="s">
        <v>192</v>
      </c>
      <c r="H228" s="190">
        <v>6.5519999999999996</v>
      </c>
      <c r="I228" s="191"/>
      <c r="J228" s="192">
        <f>ROUND(I228*H228,2)</f>
        <v>0</v>
      </c>
      <c r="K228" s="188" t="s">
        <v>147</v>
      </c>
      <c r="L228" s="39"/>
      <c r="M228" s="193" t="s">
        <v>1</v>
      </c>
      <c r="N228" s="194" t="s">
        <v>41</v>
      </c>
      <c r="O228" s="71"/>
      <c r="P228" s="195">
        <f>O228*H228</f>
        <v>0</v>
      </c>
      <c r="Q228" s="195">
        <v>0</v>
      </c>
      <c r="R228" s="195">
        <f>Q228*H228</f>
        <v>0</v>
      </c>
      <c r="S228" s="195">
        <v>0</v>
      </c>
      <c r="T228" s="196">
        <f>S228*H228</f>
        <v>0</v>
      </c>
      <c r="U228" s="34"/>
      <c r="V228" s="34"/>
      <c r="W228" s="34"/>
      <c r="X228" s="34"/>
      <c r="Y228" s="34"/>
      <c r="Z228" s="34"/>
      <c r="AA228" s="34"/>
      <c r="AB228" s="34"/>
      <c r="AC228" s="34"/>
      <c r="AD228" s="34"/>
      <c r="AE228" s="34"/>
      <c r="AR228" s="197" t="s">
        <v>193</v>
      </c>
      <c r="AT228" s="197" t="s">
        <v>131</v>
      </c>
      <c r="AU228" s="197" t="s">
        <v>86</v>
      </c>
      <c r="AY228" s="17" t="s">
        <v>128</v>
      </c>
      <c r="BE228" s="198">
        <f>IF(N228="základní",J228,0)</f>
        <v>0</v>
      </c>
      <c r="BF228" s="198">
        <f>IF(N228="snížená",J228,0)</f>
        <v>0</v>
      </c>
      <c r="BG228" s="198">
        <f>IF(N228="zákl. přenesená",J228,0)</f>
        <v>0</v>
      </c>
      <c r="BH228" s="198">
        <f>IF(N228="sníž. přenesená",J228,0)</f>
        <v>0</v>
      </c>
      <c r="BI228" s="198">
        <f>IF(N228="nulová",J228,0)</f>
        <v>0</v>
      </c>
      <c r="BJ228" s="17" t="s">
        <v>84</v>
      </c>
      <c r="BK228" s="198">
        <f>ROUND(I228*H228,2)</f>
        <v>0</v>
      </c>
      <c r="BL228" s="17" t="s">
        <v>193</v>
      </c>
      <c r="BM228" s="197" t="s">
        <v>402</v>
      </c>
    </row>
    <row r="229" spans="1:65" s="13" customFormat="1" ht="11.25">
      <c r="B229" s="199"/>
      <c r="C229" s="200"/>
      <c r="D229" s="201" t="s">
        <v>138</v>
      </c>
      <c r="E229" s="202" t="s">
        <v>1</v>
      </c>
      <c r="F229" s="203" t="s">
        <v>337</v>
      </c>
      <c r="G229" s="200"/>
      <c r="H229" s="202" t="s">
        <v>1</v>
      </c>
      <c r="I229" s="204"/>
      <c r="J229" s="200"/>
      <c r="K229" s="200"/>
      <c r="L229" s="205"/>
      <c r="M229" s="206"/>
      <c r="N229" s="207"/>
      <c r="O229" s="207"/>
      <c r="P229" s="207"/>
      <c r="Q229" s="207"/>
      <c r="R229" s="207"/>
      <c r="S229" s="207"/>
      <c r="T229" s="208"/>
      <c r="AT229" s="209" t="s">
        <v>138</v>
      </c>
      <c r="AU229" s="209" t="s">
        <v>86</v>
      </c>
      <c r="AV229" s="13" t="s">
        <v>84</v>
      </c>
      <c r="AW229" s="13" t="s">
        <v>33</v>
      </c>
      <c r="AX229" s="13" t="s">
        <v>76</v>
      </c>
      <c r="AY229" s="209" t="s">
        <v>128</v>
      </c>
    </row>
    <row r="230" spans="1:65" s="14" customFormat="1" ht="11.25">
      <c r="B230" s="210"/>
      <c r="C230" s="211"/>
      <c r="D230" s="201" t="s">
        <v>138</v>
      </c>
      <c r="E230" s="212" t="s">
        <v>1</v>
      </c>
      <c r="F230" s="213" t="s">
        <v>403</v>
      </c>
      <c r="G230" s="211"/>
      <c r="H230" s="214">
        <v>6.5519999999999996</v>
      </c>
      <c r="I230" s="215"/>
      <c r="J230" s="211"/>
      <c r="K230" s="211"/>
      <c r="L230" s="216"/>
      <c r="M230" s="217"/>
      <c r="N230" s="218"/>
      <c r="O230" s="218"/>
      <c r="P230" s="218"/>
      <c r="Q230" s="218"/>
      <c r="R230" s="218"/>
      <c r="S230" s="218"/>
      <c r="T230" s="219"/>
      <c r="AT230" s="220" t="s">
        <v>138</v>
      </c>
      <c r="AU230" s="220" t="s">
        <v>86</v>
      </c>
      <c r="AV230" s="14" t="s">
        <v>86</v>
      </c>
      <c r="AW230" s="14" t="s">
        <v>33</v>
      </c>
      <c r="AX230" s="14" t="s">
        <v>76</v>
      </c>
      <c r="AY230" s="220" t="s">
        <v>128</v>
      </c>
    </row>
    <row r="231" spans="1:65" s="15" customFormat="1" ht="11.25">
      <c r="B231" s="221"/>
      <c r="C231" s="222"/>
      <c r="D231" s="201" t="s">
        <v>138</v>
      </c>
      <c r="E231" s="223" t="s">
        <v>1</v>
      </c>
      <c r="F231" s="224" t="s">
        <v>143</v>
      </c>
      <c r="G231" s="222"/>
      <c r="H231" s="225">
        <v>6.5519999999999996</v>
      </c>
      <c r="I231" s="226"/>
      <c r="J231" s="222"/>
      <c r="K231" s="222"/>
      <c r="L231" s="227"/>
      <c r="M231" s="228"/>
      <c r="N231" s="229"/>
      <c r="O231" s="229"/>
      <c r="P231" s="229"/>
      <c r="Q231" s="229"/>
      <c r="R231" s="229"/>
      <c r="S231" s="229"/>
      <c r="T231" s="230"/>
      <c r="AT231" s="231" t="s">
        <v>138</v>
      </c>
      <c r="AU231" s="231" t="s">
        <v>86</v>
      </c>
      <c r="AV231" s="15" t="s">
        <v>136</v>
      </c>
      <c r="AW231" s="15" t="s">
        <v>33</v>
      </c>
      <c r="AX231" s="15" t="s">
        <v>84</v>
      </c>
      <c r="AY231" s="231" t="s">
        <v>128</v>
      </c>
    </row>
    <row r="232" spans="1:65" s="2" customFormat="1" ht="16.5" customHeight="1">
      <c r="A232" s="34"/>
      <c r="B232" s="35"/>
      <c r="C232" s="186" t="s">
        <v>301</v>
      </c>
      <c r="D232" s="186" t="s">
        <v>131</v>
      </c>
      <c r="E232" s="187" t="s">
        <v>404</v>
      </c>
      <c r="F232" s="188" t="s">
        <v>401</v>
      </c>
      <c r="G232" s="189" t="s">
        <v>192</v>
      </c>
      <c r="H232" s="190">
        <v>2.7440000000000002</v>
      </c>
      <c r="I232" s="191"/>
      <c r="J232" s="192">
        <f>ROUND(I232*H232,2)</f>
        <v>0</v>
      </c>
      <c r="K232" s="188" t="s">
        <v>147</v>
      </c>
      <c r="L232" s="39"/>
      <c r="M232" s="193" t="s">
        <v>1</v>
      </c>
      <c r="N232" s="194" t="s">
        <v>41</v>
      </c>
      <c r="O232" s="71"/>
      <c r="P232" s="195">
        <f>O232*H232</f>
        <v>0</v>
      </c>
      <c r="Q232" s="195">
        <v>0</v>
      </c>
      <c r="R232" s="195">
        <f>Q232*H232</f>
        <v>0</v>
      </c>
      <c r="S232" s="195">
        <v>0</v>
      </c>
      <c r="T232" s="196">
        <f>S232*H232</f>
        <v>0</v>
      </c>
      <c r="U232" s="34"/>
      <c r="V232" s="34"/>
      <c r="W232" s="34"/>
      <c r="X232" s="34"/>
      <c r="Y232" s="34"/>
      <c r="Z232" s="34"/>
      <c r="AA232" s="34"/>
      <c r="AB232" s="34"/>
      <c r="AC232" s="34"/>
      <c r="AD232" s="34"/>
      <c r="AE232" s="34"/>
      <c r="AR232" s="197" t="s">
        <v>193</v>
      </c>
      <c r="AT232" s="197" t="s">
        <v>131</v>
      </c>
      <c r="AU232" s="197" t="s">
        <v>86</v>
      </c>
      <c r="AY232" s="17" t="s">
        <v>128</v>
      </c>
      <c r="BE232" s="198">
        <f>IF(N232="základní",J232,0)</f>
        <v>0</v>
      </c>
      <c r="BF232" s="198">
        <f>IF(N232="snížená",J232,0)</f>
        <v>0</v>
      </c>
      <c r="BG232" s="198">
        <f>IF(N232="zákl. přenesená",J232,0)</f>
        <v>0</v>
      </c>
      <c r="BH232" s="198">
        <f>IF(N232="sníž. přenesená",J232,0)</f>
        <v>0</v>
      </c>
      <c r="BI232" s="198">
        <f>IF(N232="nulová",J232,0)</f>
        <v>0</v>
      </c>
      <c r="BJ232" s="17" t="s">
        <v>84</v>
      </c>
      <c r="BK232" s="198">
        <f>ROUND(I232*H232,2)</f>
        <v>0</v>
      </c>
      <c r="BL232" s="17" t="s">
        <v>193</v>
      </c>
      <c r="BM232" s="197" t="s">
        <v>405</v>
      </c>
    </row>
    <row r="233" spans="1:65" s="13" customFormat="1" ht="11.25">
      <c r="B233" s="199"/>
      <c r="C233" s="200"/>
      <c r="D233" s="201" t="s">
        <v>138</v>
      </c>
      <c r="E233" s="202" t="s">
        <v>1</v>
      </c>
      <c r="F233" s="203" t="s">
        <v>339</v>
      </c>
      <c r="G233" s="200"/>
      <c r="H233" s="202" t="s">
        <v>1</v>
      </c>
      <c r="I233" s="204"/>
      <c r="J233" s="200"/>
      <c r="K233" s="200"/>
      <c r="L233" s="205"/>
      <c r="M233" s="206"/>
      <c r="N233" s="207"/>
      <c r="O233" s="207"/>
      <c r="P233" s="207"/>
      <c r="Q233" s="207"/>
      <c r="R233" s="207"/>
      <c r="S233" s="207"/>
      <c r="T233" s="208"/>
      <c r="AT233" s="209" t="s">
        <v>138</v>
      </c>
      <c r="AU233" s="209" t="s">
        <v>86</v>
      </c>
      <c r="AV233" s="13" t="s">
        <v>84</v>
      </c>
      <c r="AW233" s="13" t="s">
        <v>33</v>
      </c>
      <c r="AX233" s="13" t="s">
        <v>76</v>
      </c>
      <c r="AY233" s="209" t="s">
        <v>128</v>
      </c>
    </row>
    <row r="234" spans="1:65" s="14" customFormat="1" ht="11.25">
      <c r="B234" s="210"/>
      <c r="C234" s="211"/>
      <c r="D234" s="201" t="s">
        <v>138</v>
      </c>
      <c r="E234" s="212" t="s">
        <v>1</v>
      </c>
      <c r="F234" s="213" t="s">
        <v>406</v>
      </c>
      <c r="G234" s="211"/>
      <c r="H234" s="214">
        <v>2.7440000000000002</v>
      </c>
      <c r="I234" s="215"/>
      <c r="J234" s="211"/>
      <c r="K234" s="211"/>
      <c r="L234" s="216"/>
      <c r="M234" s="217"/>
      <c r="N234" s="218"/>
      <c r="O234" s="218"/>
      <c r="P234" s="218"/>
      <c r="Q234" s="218"/>
      <c r="R234" s="218"/>
      <c r="S234" s="218"/>
      <c r="T234" s="219"/>
      <c r="AT234" s="220" t="s">
        <v>138</v>
      </c>
      <c r="AU234" s="220" t="s">
        <v>86</v>
      </c>
      <c r="AV234" s="14" t="s">
        <v>86</v>
      </c>
      <c r="AW234" s="14" t="s">
        <v>33</v>
      </c>
      <c r="AX234" s="14" t="s">
        <v>76</v>
      </c>
      <c r="AY234" s="220" t="s">
        <v>128</v>
      </c>
    </row>
    <row r="235" spans="1:65" s="15" customFormat="1" ht="11.25">
      <c r="B235" s="221"/>
      <c r="C235" s="222"/>
      <c r="D235" s="201" t="s">
        <v>138</v>
      </c>
      <c r="E235" s="223" t="s">
        <v>1</v>
      </c>
      <c r="F235" s="224" t="s">
        <v>143</v>
      </c>
      <c r="G235" s="222"/>
      <c r="H235" s="225">
        <v>2.7440000000000002</v>
      </c>
      <c r="I235" s="226"/>
      <c r="J235" s="222"/>
      <c r="K235" s="222"/>
      <c r="L235" s="227"/>
      <c r="M235" s="228"/>
      <c r="N235" s="229"/>
      <c r="O235" s="229"/>
      <c r="P235" s="229"/>
      <c r="Q235" s="229"/>
      <c r="R235" s="229"/>
      <c r="S235" s="229"/>
      <c r="T235" s="230"/>
      <c r="AT235" s="231" t="s">
        <v>138</v>
      </c>
      <c r="AU235" s="231" t="s">
        <v>86</v>
      </c>
      <c r="AV235" s="15" t="s">
        <v>136</v>
      </c>
      <c r="AW235" s="15" t="s">
        <v>33</v>
      </c>
      <c r="AX235" s="15" t="s">
        <v>84</v>
      </c>
      <c r="AY235" s="231" t="s">
        <v>128</v>
      </c>
    </row>
    <row r="236" spans="1:65" s="2" customFormat="1" ht="16.5" customHeight="1">
      <c r="A236" s="34"/>
      <c r="B236" s="35"/>
      <c r="C236" s="186" t="s">
        <v>407</v>
      </c>
      <c r="D236" s="186" t="s">
        <v>131</v>
      </c>
      <c r="E236" s="187" t="s">
        <v>408</v>
      </c>
      <c r="F236" s="188" t="s">
        <v>409</v>
      </c>
      <c r="G236" s="189" t="s">
        <v>275</v>
      </c>
      <c r="H236" s="232"/>
      <c r="I236" s="191"/>
      <c r="J236" s="192">
        <f>ROUND(I236*H236,2)</f>
        <v>0</v>
      </c>
      <c r="K236" s="188" t="s">
        <v>135</v>
      </c>
      <c r="L236" s="39"/>
      <c r="M236" s="193" t="s">
        <v>1</v>
      </c>
      <c r="N236" s="194" t="s">
        <v>41</v>
      </c>
      <c r="O236" s="71"/>
      <c r="P236" s="195">
        <f>O236*H236</f>
        <v>0</v>
      </c>
      <c r="Q236" s="195">
        <v>0</v>
      </c>
      <c r="R236" s="195">
        <f>Q236*H236</f>
        <v>0</v>
      </c>
      <c r="S236" s="195">
        <v>0</v>
      </c>
      <c r="T236" s="196">
        <f>S236*H236</f>
        <v>0</v>
      </c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R236" s="197" t="s">
        <v>193</v>
      </c>
      <c r="AT236" s="197" t="s">
        <v>131</v>
      </c>
      <c r="AU236" s="197" t="s">
        <v>86</v>
      </c>
      <c r="AY236" s="17" t="s">
        <v>128</v>
      </c>
      <c r="BE236" s="198">
        <f>IF(N236="základní",J236,0)</f>
        <v>0</v>
      </c>
      <c r="BF236" s="198">
        <f>IF(N236="snížená",J236,0)</f>
        <v>0</v>
      </c>
      <c r="BG236" s="198">
        <f>IF(N236="zákl. přenesená",J236,0)</f>
        <v>0</v>
      </c>
      <c r="BH236" s="198">
        <f>IF(N236="sníž. přenesená",J236,0)</f>
        <v>0</v>
      </c>
      <c r="BI236" s="198">
        <f>IF(N236="nulová",J236,0)</f>
        <v>0</v>
      </c>
      <c r="BJ236" s="17" t="s">
        <v>84</v>
      </c>
      <c r="BK236" s="198">
        <f>ROUND(I236*H236,2)</f>
        <v>0</v>
      </c>
      <c r="BL236" s="17" t="s">
        <v>193</v>
      </c>
      <c r="BM236" s="197" t="s">
        <v>410</v>
      </c>
    </row>
    <row r="237" spans="1:65" s="12" customFormat="1" ht="22.9" customHeight="1">
      <c r="B237" s="170"/>
      <c r="C237" s="171"/>
      <c r="D237" s="172" t="s">
        <v>75</v>
      </c>
      <c r="E237" s="184" t="s">
        <v>260</v>
      </c>
      <c r="F237" s="184" t="s">
        <v>261</v>
      </c>
      <c r="G237" s="171"/>
      <c r="H237" s="171"/>
      <c r="I237" s="174"/>
      <c r="J237" s="185">
        <f>BK237</f>
        <v>0</v>
      </c>
      <c r="K237" s="171"/>
      <c r="L237" s="176"/>
      <c r="M237" s="177"/>
      <c r="N237" s="178"/>
      <c r="O237" s="178"/>
      <c r="P237" s="179">
        <f>SUM(P238:P245)</f>
        <v>0</v>
      </c>
      <c r="Q237" s="178"/>
      <c r="R237" s="179">
        <f>SUM(R238:R245)</f>
        <v>0</v>
      </c>
      <c r="S237" s="178"/>
      <c r="T237" s="180">
        <f>SUM(T238:T245)</f>
        <v>0</v>
      </c>
      <c r="AR237" s="181" t="s">
        <v>86</v>
      </c>
      <c r="AT237" s="182" t="s">
        <v>75</v>
      </c>
      <c r="AU237" s="182" t="s">
        <v>84</v>
      </c>
      <c r="AY237" s="181" t="s">
        <v>128</v>
      </c>
      <c r="BK237" s="183">
        <f>SUM(BK238:BK245)</f>
        <v>0</v>
      </c>
    </row>
    <row r="238" spans="1:65" s="2" customFormat="1" ht="16.5" customHeight="1">
      <c r="A238" s="34"/>
      <c r="B238" s="35"/>
      <c r="C238" s="186" t="s">
        <v>411</v>
      </c>
      <c r="D238" s="186" t="s">
        <v>131</v>
      </c>
      <c r="E238" s="187" t="s">
        <v>412</v>
      </c>
      <c r="F238" s="188" t="s">
        <v>413</v>
      </c>
      <c r="G238" s="189" t="s">
        <v>146</v>
      </c>
      <c r="H238" s="190">
        <v>1</v>
      </c>
      <c r="I238" s="191"/>
      <c r="J238" s="192">
        <f>ROUND(I238*H238,2)</f>
        <v>0</v>
      </c>
      <c r="K238" s="188" t="s">
        <v>147</v>
      </c>
      <c r="L238" s="39"/>
      <c r="M238" s="193" t="s">
        <v>1</v>
      </c>
      <c r="N238" s="194" t="s">
        <v>41</v>
      </c>
      <c r="O238" s="71"/>
      <c r="P238" s="195">
        <f>O238*H238</f>
        <v>0</v>
      </c>
      <c r="Q238" s="195">
        <v>0</v>
      </c>
      <c r="R238" s="195">
        <f>Q238*H238</f>
        <v>0</v>
      </c>
      <c r="S238" s="195">
        <v>0</v>
      </c>
      <c r="T238" s="196">
        <f>S238*H238</f>
        <v>0</v>
      </c>
      <c r="U238" s="34"/>
      <c r="V238" s="34"/>
      <c r="W238" s="34"/>
      <c r="X238" s="34"/>
      <c r="Y238" s="34"/>
      <c r="Z238" s="34"/>
      <c r="AA238" s="34"/>
      <c r="AB238" s="34"/>
      <c r="AC238" s="34"/>
      <c r="AD238" s="34"/>
      <c r="AE238" s="34"/>
      <c r="AR238" s="197" t="s">
        <v>193</v>
      </c>
      <c r="AT238" s="197" t="s">
        <v>131</v>
      </c>
      <c r="AU238" s="197" t="s">
        <v>86</v>
      </c>
      <c r="AY238" s="17" t="s">
        <v>128</v>
      </c>
      <c r="BE238" s="198">
        <f>IF(N238="základní",J238,0)</f>
        <v>0</v>
      </c>
      <c r="BF238" s="198">
        <f>IF(N238="snížená",J238,0)</f>
        <v>0</v>
      </c>
      <c r="BG238" s="198">
        <f>IF(N238="zákl. přenesená",J238,0)</f>
        <v>0</v>
      </c>
      <c r="BH238" s="198">
        <f>IF(N238="sníž. přenesená",J238,0)</f>
        <v>0</v>
      </c>
      <c r="BI238" s="198">
        <f>IF(N238="nulová",J238,0)</f>
        <v>0</v>
      </c>
      <c r="BJ238" s="17" t="s">
        <v>84</v>
      </c>
      <c r="BK238" s="198">
        <f>ROUND(I238*H238,2)</f>
        <v>0</v>
      </c>
      <c r="BL238" s="17" t="s">
        <v>193</v>
      </c>
      <c r="BM238" s="197" t="s">
        <v>414</v>
      </c>
    </row>
    <row r="239" spans="1:65" s="2" customFormat="1" ht="16.5" customHeight="1">
      <c r="A239" s="34"/>
      <c r="B239" s="35"/>
      <c r="C239" s="186" t="s">
        <v>415</v>
      </c>
      <c r="D239" s="186" t="s">
        <v>131</v>
      </c>
      <c r="E239" s="187" t="s">
        <v>416</v>
      </c>
      <c r="F239" s="188" t="s">
        <v>417</v>
      </c>
      <c r="G239" s="189" t="s">
        <v>232</v>
      </c>
      <c r="H239" s="190">
        <v>6.3</v>
      </c>
      <c r="I239" s="191"/>
      <c r="J239" s="192">
        <f>ROUND(I239*H239,2)</f>
        <v>0</v>
      </c>
      <c r="K239" s="188" t="s">
        <v>135</v>
      </c>
      <c r="L239" s="39"/>
      <c r="M239" s="193" t="s">
        <v>1</v>
      </c>
      <c r="N239" s="194" t="s">
        <v>41</v>
      </c>
      <c r="O239" s="71"/>
      <c r="P239" s="195">
        <f>O239*H239</f>
        <v>0</v>
      </c>
      <c r="Q239" s="195">
        <v>0</v>
      </c>
      <c r="R239" s="195">
        <f>Q239*H239</f>
        <v>0</v>
      </c>
      <c r="S239" s="195">
        <v>0</v>
      </c>
      <c r="T239" s="196">
        <f>S239*H239</f>
        <v>0</v>
      </c>
      <c r="U239" s="34"/>
      <c r="V239" s="34"/>
      <c r="W239" s="34"/>
      <c r="X239" s="34"/>
      <c r="Y239" s="34"/>
      <c r="Z239" s="34"/>
      <c r="AA239" s="34"/>
      <c r="AB239" s="34"/>
      <c r="AC239" s="34"/>
      <c r="AD239" s="34"/>
      <c r="AE239" s="34"/>
      <c r="AR239" s="197" t="s">
        <v>193</v>
      </c>
      <c r="AT239" s="197" t="s">
        <v>131</v>
      </c>
      <c r="AU239" s="197" t="s">
        <v>86</v>
      </c>
      <c r="AY239" s="17" t="s">
        <v>128</v>
      </c>
      <c r="BE239" s="198">
        <f>IF(N239="základní",J239,0)</f>
        <v>0</v>
      </c>
      <c r="BF239" s="198">
        <f>IF(N239="snížená",J239,0)</f>
        <v>0</v>
      </c>
      <c r="BG239" s="198">
        <f>IF(N239="zákl. přenesená",J239,0)</f>
        <v>0</v>
      </c>
      <c r="BH239" s="198">
        <f>IF(N239="sníž. přenesená",J239,0)</f>
        <v>0</v>
      </c>
      <c r="BI239" s="198">
        <f>IF(N239="nulová",J239,0)</f>
        <v>0</v>
      </c>
      <c r="BJ239" s="17" t="s">
        <v>84</v>
      </c>
      <c r="BK239" s="198">
        <f>ROUND(I239*H239,2)</f>
        <v>0</v>
      </c>
      <c r="BL239" s="17" t="s">
        <v>193</v>
      </c>
      <c r="BM239" s="197" t="s">
        <v>418</v>
      </c>
    </row>
    <row r="240" spans="1:65" s="14" customFormat="1" ht="11.25">
      <c r="B240" s="210"/>
      <c r="C240" s="211"/>
      <c r="D240" s="201" t="s">
        <v>138</v>
      </c>
      <c r="E240" s="212" t="s">
        <v>1</v>
      </c>
      <c r="F240" s="213" t="s">
        <v>419</v>
      </c>
      <c r="G240" s="211"/>
      <c r="H240" s="214">
        <v>1.3</v>
      </c>
      <c r="I240" s="215"/>
      <c r="J240" s="211"/>
      <c r="K240" s="211"/>
      <c r="L240" s="216"/>
      <c r="M240" s="217"/>
      <c r="N240" s="218"/>
      <c r="O240" s="218"/>
      <c r="P240" s="218"/>
      <c r="Q240" s="218"/>
      <c r="R240" s="218"/>
      <c r="S240" s="218"/>
      <c r="T240" s="219"/>
      <c r="AT240" s="220" t="s">
        <v>138</v>
      </c>
      <c r="AU240" s="220" t="s">
        <v>86</v>
      </c>
      <c r="AV240" s="14" t="s">
        <v>86</v>
      </c>
      <c r="AW240" s="14" t="s">
        <v>33</v>
      </c>
      <c r="AX240" s="14" t="s">
        <v>76</v>
      </c>
      <c r="AY240" s="220" t="s">
        <v>128</v>
      </c>
    </row>
    <row r="241" spans="1:65" s="14" customFormat="1" ht="11.25">
      <c r="B241" s="210"/>
      <c r="C241" s="211"/>
      <c r="D241" s="201" t="s">
        <v>138</v>
      </c>
      <c r="E241" s="212" t="s">
        <v>1</v>
      </c>
      <c r="F241" s="213" t="s">
        <v>420</v>
      </c>
      <c r="G241" s="211"/>
      <c r="H241" s="214">
        <v>5</v>
      </c>
      <c r="I241" s="215"/>
      <c r="J241" s="211"/>
      <c r="K241" s="211"/>
      <c r="L241" s="216"/>
      <c r="M241" s="217"/>
      <c r="N241" s="218"/>
      <c r="O241" s="218"/>
      <c r="P241" s="218"/>
      <c r="Q241" s="218"/>
      <c r="R241" s="218"/>
      <c r="S241" s="218"/>
      <c r="T241" s="219"/>
      <c r="AT241" s="220" t="s">
        <v>138</v>
      </c>
      <c r="AU241" s="220" t="s">
        <v>86</v>
      </c>
      <c r="AV241" s="14" t="s">
        <v>86</v>
      </c>
      <c r="AW241" s="14" t="s">
        <v>33</v>
      </c>
      <c r="AX241" s="14" t="s">
        <v>76</v>
      </c>
      <c r="AY241" s="220" t="s">
        <v>128</v>
      </c>
    </row>
    <row r="242" spans="1:65" s="15" customFormat="1" ht="11.25">
      <c r="B242" s="221"/>
      <c r="C242" s="222"/>
      <c r="D242" s="201" t="s">
        <v>138</v>
      </c>
      <c r="E242" s="223" t="s">
        <v>1</v>
      </c>
      <c r="F242" s="224" t="s">
        <v>143</v>
      </c>
      <c r="G242" s="222"/>
      <c r="H242" s="225">
        <v>6.3</v>
      </c>
      <c r="I242" s="226"/>
      <c r="J242" s="222"/>
      <c r="K242" s="222"/>
      <c r="L242" s="227"/>
      <c r="M242" s="228"/>
      <c r="N242" s="229"/>
      <c r="O242" s="229"/>
      <c r="P242" s="229"/>
      <c r="Q242" s="229"/>
      <c r="R242" s="229"/>
      <c r="S242" s="229"/>
      <c r="T242" s="230"/>
      <c r="AT242" s="231" t="s">
        <v>138</v>
      </c>
      <c r="AU242" s="231" t="s">
        <v>86</v>
      </c>
      <c r="AV242" s="15" t="s">
        <v>136</v>
      </c>
      <c r="AW242" s="15" t="s">
        <v>33</v>
      </c>
      <c r="AX242" s="15" t="s">
        <v>84</v>
      </c>
      <c r="AY242" s="231" t="s">
        <v>128</v>
      </c>
    </row>
    <row r="243" spans="1:65" s="2" customFormat="1" ht="16.5" customHeight="1">
      <c r="A243" s="34"/>
      <c r="B243" s="35"/>
      <c r="C243" s="239" t="s">
        <v>421</v>
      </c>
      <c r="D243" s="239" t="s">
        <v>298</v>
      </c>
      <c r="E243" s="240" t="s">
        <v>422</v>
      </c>
      <c r="F243" s="241" t="s">
        <v>423</v>
      </c>
      <c r="G243" s="242" t="s">
        <v>146</v>
      </c>
      <c r="H243" s="243">
        <v>1</v>
      </c>
      <c r="I243" s="244"/>
      <c r="J243" s="245">
        <f>ROUND(I243*H243,2)</f>
        <v>0</v>
      </c>
      <c r="K243" s="241" t="s">
        <v>147</v>
      </c>
      <c r="L243" s="246"/>
      <c r="M243" s="247" t="s">
        <v>1</v>
      </c>
      <c r="N243" s="248" t="s">
        <v>41</v>
      </c>
      <c r="O243" s="71"/>
      <c r="P243" s="195">
        <f>O243*H243</f>
        <v>0</v>
      </c>
      <c r="Q243" s="195">
        <v>0</v>
      </c>
      <c r="R243" s="195">
        <f>Q243*H243</f>
        <v>0</v>
      </c>
      <c r="S243" s="195">
        <v>0</v>
      </c>
      <c r="T243" s="196">
        <f>S243*H243</f>
        <v>0</v>
      </c>
      <c r="U243" s="34"/>
      <c r="V243" s="34"/>
      <c r="W243" s="34"/>
      <c r="X243" s="34"/>
      <c r="Y243" s="34"/>
      <c r="Z243" s="34"/>
      <c r="AA243" s="34"/>
      <c r="AB243" s="34"/>
      <c r="AC243" s="34"/>
      <c r="AD243" s="34"/>
      <c r="AE243" s="34"/>
      <c r="AR243" s="197" t="s">
        <v>301</v>
      </c>
      <c r="AT243" s="197" t="s">
        <v>298</v>
      </c>
      <c r="AU243" s="197" t="s">
        <v>86</v>
      </c>
      <c r="AY243" s="17" t="s">
        <v>128</v>
      </c>
      <c r="BE243" s="198">
        <f>IF(N243="základní",J243,0)</f>
        <v>0</v>
      </c>
      <c r="BF243" s="198">
        <f>IF(N243="snížená",J243,0)</f>
        <v>0</v>
      </c>
      <c r="BG243" s="198">
        <f>IF(N243="zákl. přenesená",J243,0)</f>
        <v>0</v>
      </c>
      <c r="BH243" s="198">
        <f>IF(N243="sníž. přenesená",J243,0)</f>
        <v>0</v>
      </c>
      <c r="BI243" s="198">
        <f>IF(N243="nulová",J243,0)</f>
        <v>0</v>
      </c>
      <c r="BJ243" s="17" t="s">
        <v>84</v>
      </c>
      <c r="BK243" s="198">
        <f>ROUND(I243*H243,2)</f>
        <v>0</v>
      </c>
      <c r="BL243" s="17" t="s">
        <v>193</v>
      </c>
      <c r="BM243" s="197" t="s">
        <v>424</v>
      </c>
    </row>
    <row r="244" spans="1:65" s="2" customFormat="1" ht="16.5" customHeight="1">
      <c r="A244" s="34"/>
      <c r="B244" s="35"/>
      <c r="C244" s="239" t="s">
        <v>425</v>
      </c>
      <c r="D244" s="239" t="s">
        <v>298</v>
      </c>
      <c r="E244" s="240" t="s">
        <v>426</v>
      </c>
      <c r="F244" s="241" t="s">
        <v>427</v>
      </c>
      <c r="G244" s="242" t="s">
        <v>146</v>
      </c>
      <c r="H244" s="243">
        <v>1</v>
      </c>
      <c r="I244" s="244"/>
      <c r="J244" s="245">
        <f>ROUND(I244*H244,2)</f>
        <v>0</v>
      </c>
      <c r="K244" s="241" t="s">
        <v>147</v>
      </c>
      <c r="L244" s="246"/>
      <c r="M244" s="247" t="s">
        <v>1</v>
      </c>
      <c r="N244" s="248" t="s">
        <v>41</v>
      </c>
      <c r="O244" s="71"/>
      <c r="P244" s="195">
        <f>O244*H244</f>
        <v>0</v>
      </c>
      <c r="Q244" s="195">
        <v>0</v>
      </c>
      <c r="R244" s="195">
        <f>Q244*H244</f>
        <v>0</v>
      </c>
      <c r="S244" s="195">
        <v>0</v>
      </c>
      <c r="T244" s="196">
        <f>S244*H244</f>
        <v>0</v>
      </c>
      <c r="U244" s="34"/>
      <c r="V244" s="34"/>
      <c r="W244" s="34"/>
      <c r="X244" s="34"/>
      <c r="Y244" s="34"/>
      <c r="Z244" s="34"/>
      <c r="AA244" s="34"/>
      <c r="AB244" s="34"/>
      <c r="AC244" s="34"/>
      <c r="AD244" s="34"/>
      <c r="AE244" s="34"/>
      <c r="AR244" s="197" t="s">
        <v>301</v>
      </c>
      <c r="AT244" s="197" t="s">
        <v>298</v>
      </c>
      <c r="AU244" s="197" t="s">
        <v>86</v>
      </c>
      <c r="AY244" s="17" t="s">
        <v>128</v>
      </c>
      <c r="BE244" s="198">
        <f>IF(N244="základní",J244,0)</f>
        <v>0</v>
      </c>
      <c r="BF244" s="198">
        <f>IF(N244="snížená",J244,0)</f>
        <v>0</v>
      </c>
      <c r="BG244" s="198">
        <f>IF(N244="zákl. přenesená",J244,0)</f>
        <v>0</v>
      </c>
      <c r="BH244" s="198">
        <f>IF(N244="sníž. přenesená",J244,0)</f>
        <v>0</v>
      </c>
      <c r="BI244" s="198">
        <f>IF(N244="nulová",J244,0)</f>
        <v>0</v>
      </c>
      <c r="BJ244" s="17" t="s">
        <v>84</v>
      </c>
      <c r="BK244" s="198">
        <f>ROUND(I244*H244,2)</f>
        <v>0</v>
      </c>
      <c r="BL244" s="17" t="s">
        <v>193</v>
      </c>
      <c r="BM244" s="197" t="s">
        <v>428</v>
      </c>
    </row>
    <row r="245" spans="1:65" s="2" customFormat="1" ht="16.5" customHeight="1">
      <c r="A245" s="34"/>
      <c r="B245" s="35"/>
      <c r="C245" s="186" t="s">
        <v>429</v>
      </c>
      <c r="D245" s="186" t="s">
        <v>131</v>
      </c>
      <c r="E245" s="187" t="s">
        <v>430</v>
      </c>
      <c r="F245" s="188" t="s">
        <v>431</v>
      </c>
      <c r="G245" s="189" t="s">
        <v>275</v>
      </c>
      <c r="H245" s="232"/>
      <c r="I245" s="191"/>
      <c r="J245" s="192">
        <f>ROUND(I245*H245,2)</f>
        <v>0</v>
      </c>
      <c r="K245" s="188" t="s">
        <v>135</v>
      </c>
      <c r="L245" s="39"/>
      <c r="M245" s="193" t="s">
        <v>1</v>
      </c>
      <c r="N245" s="194" t="s">
        <v>41</v>
      </c>
      <c r="O245" s="71"/>
      <c r="P245" s="195">
        <f>O245*H245</f>
        <v>0</v>
      </c>
      <c r="Q245" s="195">
        <v>0</v>
      </c>
      <c r="R245" s="195">
        <f>Q245*H245</f>
        <v>0</v>
      </c>
      <c r="S245" s="195">
        <v>0</v>
      </c>
      <c r="T245" s="196">
        <f>S245*H245</f>
        <v>0</v>
      </c>
      <c r="U245" s="34"/>
      <c r="V245" s="34"/>
      <c r="W245" s="34"/>
      <c r="X245" s="34"/>
      <c r="Y245" s="34"/>
      <c r="Z245" s="34"/>
      <c r="AA245" s="34"/>
      <c r="AB245" s="34"/>
      <c r="AC245" s="34"/>
      <c r="AD245" s="34"/>
      <c r="AE245" s="34"/>
      <c r="AR245" s="197" t="s">
        <v>193</v>
      </c>
      <c r="AT245" s="197" t="s">
        <v>131</v>
      </c>
      <c r="AU245" s="197" t="s">
        <v>86</v>
      </c>
      <c r="AY245" s="17" t="s">
        <v>128</v>
      </c>
      <c r="BE245" s="198">
        <f>IF(N245="základní",J245,0)</f>
        <v>0</v>
      </c>
      <c r="BF245" s="198">
        <f>IF(N245="snížená",J245,0)</f>
        <v>0</v>
      </c>
      <c r="BG245" s="198">
        <f>IF(N245="zákl. přenesená",J245,0)</f>
        <v>0</v>
      </c>
      <c r="BH245" s="198">
        <f>IF(N245="sníž. přenesená",J245,0)</f>
        <v>0</v>
      </c>
      <c r="BI245" s="198">
        <f>IF(N245="nulová",J245,0)</f>
        <v>0</v>
      </c>
      <c r="BJ245" s="17" t="s">
        <v>84</v>
      </c>
      <c r="BK245" s="198">
        <f>ROUND(I245*H245,2)</f>
        <v>0</v>
      </c>
      <c r="BL245" s="17" t="s">
        <v>193</v>
      </c>
      <c r="BM245" s="197" t="s">
        <v>432</v>
      </c>
    </row>
    <row r="246" spans="1:65" s="12" customFormat="1" ht="22.9" customHeight="1">
      <c r="B246" s="170"/>
      <c r="C246" s="171"/>
      <c r="D246" s="172" t="s">
        <v>75</v>
      </c>
      <c r="E246" s="184" t="s">
        <v>433</v>
      </c>
      <c r="F246" s="184" t="s">
        <v>434</v>
      </c>
      <c r="G246" s="171"/>
      <c r="H246" s="171"/>
      <c r="I246" s="174"/>
      <c r="J246" s="185">
        <f>BK246</f>
        <v>0</v>
      </c>
      <c r="K246" s="171"/>
      <c r="L246" s="176"/>
      <c r="M246" s="177"/>
      <c r="N246" s="178"/>
      <c r="O246" s="178"/>
      <c r="P246" s="179">
        <f>SUM(P247:P254)</f>
        <v>0</v>
      </c>
      <c r="Q246" s="178"/>
      <c r="R246" s="179">
        <f>SUM(R247:R254)</f>
        <v>0.29000685999999998</v>
      </c>
      <c r="S246" s="178"/>
      <c r="T246" s="180">
        <f>SUM(T247:T254)</f>
        <v>0</v>
      </c>
      <c r="AR246" s="181" t="s">
        <v>86</v>
      </c>
      <c r="AT246" s="182" t="s">
        <v>75</v>
      </c>
      <c r="AU246" s="182" t="s">
        <v>84</v>
      </c>
      <c r="AY246" s="181" t="s">
        <v>128</v>
      </c>
      <c r="BK246" s="183">
        <f>SUM(BK247:BK254)</f>
        <v>0</v>
      </c>
    </row>
    <row r="247" spans="1:65" s="2" customFormat="1" ht="16.5" customHeight="1">
      <c r="A247" s="34"/>
      <c r="B247" s="35"/>
      <c r="C247" s="186" t="s">
        <v>435</v>
      </c>
      <c r="D247" s="186" t="s">
        <v>131</v>
      </c>
      <c r="E247" s="187" t="s">
        <v>436</v>
      </c>
      <c r="F247" s="188" t="s">
        <v>437</v>
      </c>
      <c r="G247" s="189" t="s">
        <v>192</v>
      </c>
      <c r="H247" s="190">
        <v>1318.213</v>
      </c>
      <c r="I247" s="191"/>
      <c r="J247" s="192">
        <f>ROUND(I247*H247,2)</f>
        <v>0</v>
      </c>
      <c r="K247" s="188" t="s">
        <v>135</v>
      </c>
      <c r="L247" s="39"/>
      <c r="M247" s="193" t="s">
        <v>1</v>
      </c>
      <c r="N247" s="194" t="s">
        <v>41</v>
      </c>
      <c r="O247" s="71"/>
      <c r="P247" s="195">
        <f>O247*H247</f>
        <v>0</v>
      </c>
      <c r="Q247" s="195">
        <v>0</v>
      </c>
      <c r="R247" s="195">
        <f>Q247*H247</f>
        <v>0</v>
      </c>
      <c r="S247" s="195">
        <v>0</v>
      </c>
      <c r="T247" s="196">
        <f>S247*H247</f>
        <v>0</v>
      </c>
      <c r="U247" s="34"/>
      <c r="V247" s="34"/>
      <c r="W247" s="34"/>
      <c r="X247" s="34"/>
      <c r="Y247" s="34"/>
      <c r="Z247" s="34"/>
      <c r="AA247" s="34"/>
      <c r="AB247" s="34"/>
      <c r="AC247" s="34"/>
      <c r="AD247" s="34"/>
      <c r="AE247" s="34"/>
      <c r="AR247" s="197" t="s">
        <v>193</v>
      </c>
      <c r="AT247" s="197" t="s">
        <v>131</v>
      </c>
      <c r="AU247" s="197" t="s">
        <v>86</v>
      </c>
      <c r="AY247" s="17" t="s">
        <v>128</v>
      </c>
      <c r="BE247" s="198">
        <f>IF(N247="základní",J247,0)</f>
        <v>0</v>
      </c>
      <c r="BF247" s="198">
        <f>IF(N247="snížená",J247,0)</f>
        <v>0</v>
      </c>
      <c r="BG247" s="198">
        <f>IF(N247="zákl. přenesená",J247,0)</f>
        <v>0</v>
      </c>
      <c r="BH247" s="198">
        <f>IF(N247="sníž. přenesená",J247,0)</f>
        <v>0</v>
      </c>
      <c r="BI247" s="198">
        <f>IF(N247="nulová",J247,0)</f>
        <v>0</v>
      </c>
      <c r="BJ247" s="17" t="s">
        <v>84</v>
      </c>
      <c r="BK247" s="198">
        <f>ROUND(I247*H247,2)</f>
        <v>0</v>
      </c>
      <c r="BL247" s="17" t="s">
        <v>193</v>
      </c>
      <c r="BM247" s="197" t="s">
        <v>438</v>
      </c>
    </row>
    <row r="248" spans="1:65" s="13" customFormat="1" ht="11.25">
      <c r="B248" s="199"/>
      <c r="C248" s="200"/>
      <c r="D248" s="201" t="s">
        <v>138</v>
      </c>
      <c r="E248" s="202" t="s">
        <v>1</v>
      </c>
      <c r="F248" s="203" t="s">
        <v>439</v>
      </c>
      <c r="G248" s="200"/>
      <c r="H248" s="202" t="s">
        <v>1</v>
      </c>
      <c r="I248" s="204"/>
      <c r="J248" s="200"/>
      <c r="K248" s="200"/>
      <c r="L248" s="205"/>
      <c r="M248" s="206"/>
      <c r="N248" s="207"/>
      <c r="O248" s="207"/>
      <c r="P248" s="207"/>
      <c r="Q248" s="207"/>
      <c r="R248" s="207"/>
      <c r="S248" s="207"/>
      <c r="T248" s="208"/>
      <c r="AT248" s="209" t="s">
        <v>138</v>
      </c>
      <c r="AU248" s="209" t="s">
        <v>86</v>
      </c>
      <c r="AV248" s="13" t="s">
        <v>84</v>
      </c>
      <c r="AW248" s="13" t="s">
        <v>33</v>
      </c>
      <c r="AX248" s="13" t="s">
        <v>76</v>
      </c>
      <c r="AY248" s="209" t="s">
        <v>128</v>
      </c>
    </row>
    <row r="249" spans="1:65" s="14" customFormat="1" ht="11.25">
      <c r="B249" s="210"/>
      <c r="C249" s="211"/>
      <c r="D249" s="201" t="s">
        <v>138</v>
      </c>
      <c r="E249" s="212" t="s">
        <v>1</v>
      </c>
      <c r="F249" s="213" t="s">
        <v>440</v>
      </c>
      <c r="G249" s="211"/>
      <c r="H249" s="214">
        <v>1309.1320000000001</v>
      </c>
      <c r="I249" s="215"/>
      <c r="J249" s="211"/>
      <c r="K249" s="211"/>
      <c r="L249" s="216"/>
      <c r="M249" s="217"/>
      <c r="N249" s="218"/>
      <c r="O249" s="218"/>
      <c r="P249" s="218"/>
      <c r="Q249" s="218"/>
      <c r="R249" s="218"/>
      <c r="S249" s="218"/>
      <c r="T249" s="219"/>
      <c r="AT249" s="220" t="s">
        <v>138</v>
      </c>
      <c r="AU249" s="220" t="s">
        <v>86</v>
      </c>
      <c r="AV249" s="14" t="s">
        <v>86</v>
      </c>
      <c r="AW249" s="14" t="s">
        <v>33</v>
      </c>
      <c r="AX249" s="14" t="s">
        <v>76</v>
      </c>
      <c r="AY249" s="220" t="s">
        <v>128</v>
      </c>
    </row>
    <row r="250" spans="1:65" s="13" customFormat="1" ht="11.25">
      <c r="B250" s="199"/>
      <c r="C250" s="200"/>
      <c r="D250" s="201" t="s">
        <v>138</v>
      </c>
      <c r="E250" s="202" t="s">
        <v>1</v>
      </c>
      <c r="F250" s="203" t="s">
        <v>441</v>
      </c>
      <c r="G250" s="200"/>
      <c r="H250" s="202" t="s">
        <v>1</v>
      </c>
      <c r="I250" s="204"/>
      <c r="J250" s="200"/>
      <c r="K250" s="200"/>
      <c r="L250" s="205"/>
      <c r="M250" s="206"/>
      <c r="N250" s="207"/>
      <c r="O250" s="207"/>
      <c r="P250" s="207"/>
      <c r="Q250" s="207"/>
      <c r="R250" s="207"/>
      <c r="S250" s="207"/>
      <c r="T250" s="208"/>
      <c r="AT250" s="209" t="s">
        <v>138</v>
      </c>
      <c r="AU250" s="209" t="s">
        <v>86</v>
      </c>
      <c r="AV250" s="13" t="s">
        <v>84</v>
      </c>
      <c r="AW250" s="13" t="s">
        <v>33</v>
      </c>
      <c r="AX250" s="13" t="s">
        <v>76</v>
      </c>
      <c r="AY250" s="209" t="s">
        <v>128</v>
      </c>
    </row>
    <row r="251" spans="1:65" s="14" customFormat="1" ht="11.25">
      <c r="B251" s="210"/>
      <c r="C251" s="211"/>
      <c r="D251" s="201" t="s">
        <v>138</v>
      </c>
      <c r="E251" s="212" t="s">
        <v>1</v>
      </c>
      <c r="F251" s="213" t="s">
        <v>442</v>
      </c>
      <c r="G251" s="211"/>
      <c r="H251" s="214">
        <v>4.627008</v>
      </c>
      <c r="I251" s="215"/>
      <c r="J251" s="211"/>
      <c r="K251" s="211"/>
      <c r="L251" s="216"/>
      <c r="M251" s="217"/>
      <c r="N251" s="218"/>
      <c r="O251" s="218"/>
      <c r="P251" s="218"/>
      <c r="Q251" s="218"/>
      <c r="R251" s="218"/>
      <c r="S251" s="218"/>
      <c r="T251" s="219"/>
      <c r="AT251" s="220" t="s">
        <v>138</v>
      </c>
      <c r="AU251" s="220" t="s">
        <v>86</v>
      </c>
      <c r="AV251" s="14" t="s">
        <v>86</v>
      </c>
      <c r="AW251" s="14" t="s">
        <v>33</v>
      </c>
      <c r="AX251" s="14" t="s">
        <v>76</v>
      </c>
      <c r="AY251" s="220" t="s">
        <v>128</v>
      </c>
    </row>
    <row r="252" spans="1:65" s="14" customFormat="1" ht="11.25">
      <c r="B252" s="210"/>
      <c r="C252" s="211"/>
      <c r="D252" s="201" t="s">
        <v>138</v>
      </c>
      <c r="E252" s="212" t="s">
        <v>1</v>
      </c>
      <c r="F252" s="213" t="s">
        <v>443</v>
      </c>
      <c r="G252" s="211"/>
      <c r="H252" s="214">
        <v>4.4543999999999997</v>
      </c>
      <c r="I252" s="215"/>
      <c r="J252" s="211"/>
      <c r="K252" s="211"/>
      <c r="L252" s="216"/>
      <c r="M252" s="217"/>
      <c r="N252" s="218"/>
      <c r="O252" s="218"/>
      <c r="P252" s="218"/>
      <c r="Q252" s="218"/>
      <c r="R252" s="218"/>
      <c r="S252" s="218"/>
      <c r="T252" s="219"/>
      <c r="AT252" s="220" t="s">
        <v>138</v>
      </c>
      <c r="AU252" s="220" t="s">
        <v>86</v>
      </c>
      <c r="AV252" s="14" t="s">
        <v>86</v>
      </c>
      <c r="AW252" s="14" t="s">
        <v>33</v>
      </c>
      <c r="AX252" s="14" t="s">
        <v>76</v>
      </c>
      <c r="AY252" s="220" t="s">
        <v>128</v>
      </c>
    </row>
    <row r="253" spans="1:65" s="15" customFormat="1" ht="11.25">
      <c r="B253" s="221"/>
      <c r="C253" s="222"/>
      <c r="D253" s="201" t="s">
        <v>138</v>
      </c>
      <c r="E253" s="223" t="s">
        <v>1</v>
      </c>
      <c r="F253" s="224" t="s">
        <v>143</v>
      </c>
      <c r="G253" s="222"/>
      <c r="H253" s="225">
        <v>1318.2134080000001</v>
      </c>
      <c r="I253" s="226"/>
      <c r="J253" s="222"/>
      <c r="K253" s="222"/>
      <c r="L253" s="227"/>
      <c r="M253" s="228"/>
      <c r="N253" s="229"/>
      <c r="O253" s="229"/>
      <c r="P253" s="229"/>
      <c r="Q253" s="229"/>
      <c r="R253" s="229"/>
      <c r="S253" s="229"/>
      <c r="T253" s="230"/>
      <c r="AT253" s="231" t="s">
        <v>138</v>
      </c>
      <c r="AU253" s="231" t="s">
        <v>86</v>
      </c>
      <c r="AV253" s="15" t="s">
        <v>136</v>
      </c>
      <c r="AW253" s="15" t="s">
        <v>33</v>
      </c>
      <c r="AX253" s="15" t="s">
        <v>84</v>
      </c>
      <c r="AY253" s="231" t="s">
        <v>128</v>
      </c>
    </row>
    <row r="254" spans="1:65" s="2" customFormat="1" ht="16.5" customHeight="1">
      <c r="A254" s="34"/>
      <c r="B254" s="35"/>
      <c r="C254" s="186" t="s">
        <v>444</v>
      </c>
      <c r="D254" s="186" t="s">
        <v>131</v>
      </c>
      <c r="E254" s="187" t="s">
        <v>445</v>
      </c>
      <c r="F254" s="188" t="s">
        <v>446</v>
      </c>
      <c r="G254" s="189" t="s">
        <v>192</v>
      </c>
      <c r="H254" s="190">
        <v>1318.213</v>
      </c>
      <c r="I254" s="191"/>
      <c r="J254" s="192">
        <f>ROUND(I254*H254,2)</f>
        <v>0</v>
      </c>
      <c r="K254" s="188" t="s">
        <v>135</v>
      </c>
      <c r="L254" s="39"/>
      <c r="M254" s="193" t="s">
        <v>1</v>
      </c>
      <c r="N254" s="194" t="s">
        <v>41</v>
      </c>
      <c r="O254" s="71"/>
      <c r="P254" s="195">
        <f>O254*H254</f>
        <v>0</v>
      </c>
      <c r="Q254" s="195">
        <v>2.2000000000000001E-4</v>
      </c>
      <c r="R254" s="195">
        <f>Q254*H254</f>
        <v>0.29000685999999998</v>
      </c>
      <c r="S254" s="195">
        <v>0</v>
      </c>
      <c r="T254" s="196">
        <f>S254*H254</f>
        <v>0</v>
      </c>
      <c r="U254" s="34"/>
      <c r="V254" s="34"/>
      <c r="W254" s="34"/>
      <c r="X254" s="34"/>
      <c r="Y254" s="34"/>
      <c r="Z254" s="34"/>
      <c r="AA254" s="34"/>
      <c r="AB254" s="34"/>
      <c r="AC254" s="34"/>
      <c r="AD254" s="34"/>
      <c r="AE254" s="34"/>
      <c r="AR254" s="197" t="s">
        <v>193</v>
      </c>
      <c r="AT254" s="197" t="s">
        <v>131</v>
      </c>
      <c r="AU254" s="197" t="s">
        <v>86</v>
      </c>
      <c r="AY254" s="17" t="s">
        <v>128</v>
      </c>
      <c r="BE254" s="198">
        <f>IF(N254="základní",J254,0)</f>
        <v>0</v>
      </c>
      <c r="BF254" s="198">
        <f>IF(N254="snížená",J254,0)</f>
        <v>0</v>
      </c>
      <c r="BG254" s="198">
        <f>IF(N254="zákl. přenesená",J254,0)</f>
        <v>0</v>
      </c>
      <c r="BH254" s="198">
        <f>IF(N254="sníž. přenesená",J254,0)</f>
        <v>0</v>
      </c>
      <c r="BI254" s="198">
        <f>IF(N254="nulová",J254,0)</f>
        <v>0</v>
      </c>
      <c r="BJ254" s="17" t="s">
        <v>84</v>
      </c>
      <c r="BK254" s="198">
        <f>ROUND(I254*H254,2)</f>
        <v>0</v>
      </c>
      <c r="BL254" s="17" t="s">
        <v>193</v>
      </c>
      <c r="BM254" s="197" t="s">
        <v>447</v>
      </c>
    </row>
    <row r="255" spans="1:65" s="12" customFormat="1" ht="25.9" customHeight="1">
      <c r="B255" s="170"/>
      <c r="C255" s="171"/>
      <c r="D255" s="172" t="s">
        <v>75</v>
      </c>
      <c r="E255" s="173" t="s">
        <v>268</v>
      </c>
      <c r="F255" s="173" t="s">
        <v>269</v>
      </c>
      <c r="G255" s="171"/>
      <c r="H255" s="171"/>
      <c r="I255" s="174"/>
      <c r="J255" s="175">
        <f>BK255</f>
        <v>0</v>
      </c>
      <c r="K255" s="171"/>
      <c r="L255" s="176"/>
      <c r="M255" s="177"/>
      <c r="N255" s="178"/>
      <c r="O255" s="178"/>
      <c r="P255" s="179">
        <f>P256</f>
        <v>0</v>
      </c>
      <c r="Q255" s="178"/>
      <c r="R255" s="179">
        <f>R256</f>
        <v>0</v>
      </c>
      <c r="S255" s="178"/>
      <c r="T255" s="180">
        <f>T256</f>
        <v>0</v>
      </c>
      <c r="AR255" s="181" t="s">
        <v>157</v>
      </c>
      <c r="AT255" s="182" t="s">
        <v>75</v>
      </c>
      <c r="AU255" s="182" t="s">
        <v>76</v>
      </c>
      <c r="AY255" s="181" t="s">
        <v>128</v>
      </c>
      <c r="BK255" s="183">
        <f>BK256</f>
        <v>0</v>
      </c>
    </row>
    <row r="256" spans="1:65" s="12" customFormat="1" ht="22.9" customHeight="1">
      <c r="B256" s="170"/>
      <c r="C256" s="171"/>
      <c r="D256" s="172" t="s">
        <v>75</v>
      </c>
      <c r="E256" s="184" t="s">
        <v>448</v>
      </c>
      <c r="F256" s="184" t="s">
        <v>449</v>
      </c>
      <c r="G256" s="171"/>
      <c r="H256" s="171"/>
      <c r="I256" s="174"/>
      <c r="J256" s="185">
        <f>BK256</f>
        <v>0</v>
      </c>
      <c r="K256" s="171"/>
      <c r="L256" s="176"/>
      <c r="M256" s="177"/>
      <c r="N256" s="178"/>
      <c r="O256" s="178"/>
      <c r="P256" s="179">
        <f>SUM(P257:P260)</f>
        <v>0</v>
      </c>
      <c r="Q256" s="178"/>
      <c r="R256" s="179">
        <f>SUM(R257:R260)</f>
        <v>0</v>
      </c>
      <c r="S256" s="178"/>
      <c r="T256" s="180">
        <f>SUM(T257:T260)</f>
        <v>0</v>
      </c>
      <c r="AR256" s="181" t="s">
        <v>157</v>
      </c>
      <c r="AT256" s="182" t="s">
        <v>75</v>
      </c>
      <c r="AU256" s="182" t="s">
        <v>84</v>
      </c>
      <c r="AY256" s="181" t="s">
        <v>128</v>
      </c>
      <c r="BK256" s="183">
        <f>SUM(BK257:BK260)</f>
        <v>0</v>
      </c>
    </row>
    <row r="257" spans="1:65" s="2" customFormat="1" ht="37.9" customHeight="1">
      <c r="A257" s="34"/>
      <c r="B257" s="35"/>
      <c r="C257" s="186" t="s">
        <v>450</v>
      </c>
      <c r="D257" s="186" t="s">
        <v>131</v>
      </c>
      <c r="E257" s="187" t="s">
        <v>273</v>
      </c>
      <c r="F257" s="188" t="s">
        <v>274</v>
      </c>
      <c r="G257" s="189" t="s">
        <v>275</v>
      </c>
      <c r="H257" s="232"/>
      <c r="I257" s="191"/>
      <c r="J257" s="192">
        <f>ROUND(I257*H257,2)</f>
        <v>0</v>
      </c>
      <c r="K257" s="188" t="s">
        <v>1</v>
      </c>
      <c r="L257" s="39"/>
      <c r="M257" s="193" t="s">
        <v>1</v>
      </c>
      <c r="N257" s="194" t="s">
        <v>41</v>
      </c>
      <c r="O257" s="71"/>
      <c r="P257" s="195">
        <f>O257*H257</f>
        <v>0</v>
      </c>
      <c r="Q257" s="195">
        <v>0</v>
      </c>
      <c r="R257" s="195">
        <f>Q257*H257</f>
        <v>0</v>
      </c>
      <c r="S257" s="195">
        <v>0</v>
      </c>
      <c r="T257" s="196">
        <f>S257*H257</f>
        <v>0</v>
      </c>
      <c r="U257" s="34"/>
      <c r="V257" s="34"/>
      <c r="W257" s="34"/>
      <c r="X257" s="34"/>
      <c r="Y257" s="34"/>
      <c r="Z257" s="34"/>
      <c r="AA257" s="34"/>
      <c r="AB257" s="34"/>
      <c r="AC257" s="34"/>
      <c r="AD257" s="34"/>
      <c r="AE257" s="34"/>
      <c r="AR257" s="197" t="s">
        <v>276</v>
      </c>
      <c r="AT257" s="197" t="s">
        <v>131</v>
      </c>
      <c r="AU257" s="197" t="s">
        <v>86</v>
      </c>
      <c r="AY257" s="17" t="s">
        <v>128</v>
      </c>
      <c r="BE257" s="198">
        <f>IF(N257="základní",J257,0)</f>
        <v>0</v>
      </c>
      <c r="BF257" s="198">
        <f>IF(N257="snížená",J257,0)</f>
        <v>0</v>
      </c>
      <c r="BG257" s="198">
        <f>IF(N257="zákl. přenesená",J257,0)</f>
        <v>0</v>
      </c>
      <c r="BH257" s="198">
        <f>IF(N257="sníž. přenesená",J257,0)</f>
        <v>0</v>
      </c>
      <c r="BI257" s="198">
        <f>IF(N257="nulová",J257,0)</f>
        <v>0</v>
      </c>
      <c r="BJ257" s="17" t="s">
        <v>84</v>
      </c>
      <c r="BK257" s="198">
        <f>ROUND(I257*H257,2)</f>
        <v>0</v>
      </c>
      <c r="BL257" s="17" t="s">
        <v>276</v>
      </c>
      <c r="BM257" s="197" t="s">
        <v>451</v>
      </c>
    </row>
    <row r="258" spans="1:65" s="2" customFormat="1" ht="19.5">
      <c r="A258" s="34"/>
      <c r="B258" s="35"/>
      <c r="C258" s="36"/>
      <c r="D258" s="201" t="s">
        <v>278</v>
      </c>
      <c r="E258" s="36"/>
      <c r="F258" s="233" t="s">
        <v>279</v>
      </c>
      <c r="G258" s="36"/>
      <c r="H258" s="36"/>
      <c r="I258" s="234"/>
      <c r="J258" s="36"/>
      <c r="K258" s="36"/>
      <c r="L258" s="39"/>
      <c r="M258" s="249"/>
      <c r="N258" s="250"/>
      <c r="O258" s="71"/>
      <c r="P258" s="71"/>
      <c r="Q258" s="71"/>
      <c r="R258" s="71"/>
      <c r="S258" s="71"/>
      <c r="T258" s="72"/>
      <c r="U258" s="34"/>
      <c r="V258" s="34"/>
      <c r="W258" s="34"/>
      <c r="X258" s="34"/>
      <c r="Y258" s="34"/>
      <c r="Z258" s="34"/>
      <c r="AA258" s="34"/>
      <c r="AB258" s="34"/>
      <c r="AC258" s="34"/>
      <c r="AD258" s="34"/>
      <c r="AE258" s="34"/>
      <c r="AT258" s="17" t="s">
        <v>278</v>
      </c>
      <c r="AU258" s="17" t="s">
        <v>86</v>
      </c>
    </row>
    <row r="259" spans="1:65" s="2" customFormat="1" ht="16.5" customHeight="1">
      <c r="A259" s="34"/>
      <c r="B259" s="35"/>
      <c r="C259" s="186" t="s">
        <v>452</v>
      </c>
      <c r="D259" s="186" t="s">
        <v>131</v>
      </c>
      <c r="E259" s="187" t="s">
        <v>453</v>
      </c>
      <c r="F259" s="188" t="s">
        <v>454</v>
      </c>
      <c r="G259" s="189" t="s">
        <v>155</v>
      </c>
      <c r="H259" s="190">
        <v>1</v>
      </c>
      <c r="I259" s="191"/>
      <c r="J259" s="192">
        <f>ROUND(I259*H259,2)</f>
        <v>0</v>
      </c>
      <c r="K259" s="188" t="s">
        <v>147</v>
      </c>
      <c r="L259" s="39"/>
      <c r="M259" s="193" t="s">
        <v>1</v>
      </c>
      <c r="N259" s="194" t="s">
        <v>41</v>
      </c>
      <c r="O259" s="71"/>
      <c r="P259" s="195">
        <f>O259*H259</f>
        <v>0</v>
      </c>
      <c r="Q259" s="195">
        <v>0</v>
      </c>
      <c r="R259" s="195">
        <f>Q259*H259</f>
        <v>0</v>
      </c>
      <c r="S259" s="195">
        <v>0</v>
      </c>
      <c r="T259" s="196">
        <f>S259*H259</f>
        <v>0</v>
      </c>
      <c r="U259" s="34"/>
      <c r="V259" s="34"/>
      <c r="W259" s="34"/>
      <c r="X259" s="34"/>
      <c r="Y259" s="34"/>
      <c r="Z259" s="34"/>
      <c r="AA259" s="34"/>
      <c r="AB259" s="34"/>
      <c r="AC259" s="34"/>
      <c r="AD259" s="34"/>
      <c r="AE259" s="34"/>
      <c r="AR259" s="197" t="s">
        <v>276</v>
      </c>
      <c r="AT259" s="197" t="s">
        <v>131</v>
      </c>
      <c r="AU259" s="197" t="s">
        <v>86</v>
      </c>
      <c r="AY259" s="17" t="s">
        <v>128</v>
      </c>
      <c r="BE259" s="198">
        <f>IF(N259="základní",J259,0)</f>
        <v>0</v>
      </c>
      <c r="BF259" s="198">
        <f>IF(N259="snížená",J259,0)</f>
        <v>0</v>
      </c>
      <c r="BG259" s="198">
        <f>IF(N259="zákl. přenesená",J259,0)</f>
        <v>0</v>
      </c>
      <c r="BH259" s="198">
        <f>IF(N259="sníž. přenesená",J259,0)</f>
        <v>0</v>
      </c>
      <c r="BI259" s="198">
        <f>IF(N259="nulová",J259,0)</f>
        <v>0</v>
      </c>
      <c r="BJ259" s="17" t="s">
        <v>84</v>
      </c>
      <c r="BK259" s="198">
        <f>ROUND(I259*H259,2)</f>
        <v>0</v>
      </c>
      <c r="BL259" s="17" t="s">
        <v>276</v>
      </c>
      <c r="BM259" s="197" t="s">
        <v>455</v>
      </c>
    </row>
    <row r="260" spans="1:65" s="2" customFormat="1" ht="16.5" customHeight="1">
      <c r="A260" s="34"/>
      <c r="B260" s="35"/>
      <c r="C260" s="186" t="s">
        <v>456</v>
      </c>
      <c r="D260" s="186" t="s">
        <v>131</v>
      </c>
      <c r="E260" s="187" t="s">
        <v>457</v>
      </c>
      <c r="F260" s="188" t="s">
        <v>458</v>
      </c>
      <c r="G260" s="189" t="s">
        <v>155</v>
      </c>
      <c r="H260" s="190">
        <v>1</v>
      </c>
      <c r="I260" s="191"/>
      <c r="J260" s="192">
        <f>ROUND(I260*H260,2)</f>
        <v>0</v>
      </c>
      <c r="K260" s="188" t="s">
        <v>147</v>
      </c>
      <c r="L260" s="39"/>
      <c r="M260" s="251" t="s">
        <v>1</v>
      </c>
      <c r="N260" s="252" t="s">
        <v>41</v>
      </c>
      <c r="O260" s="237"/>
      <c r="P260" s="253">
        <f>O260*H260</f>
        <v>0</v>
      </c>
      <c r="Q260" s="253">
        <v>0</v>
      </c>
      <c r="R260" s="253">
        <f>Q260*H260</f>
        <v>0</v>
      </c>
      <c r="S260" s="253">
        <v>0</v>
      </c>
      <c r="T260" s="254">
        <f>S260*H260</f>
        <v>0</v>
      </c>
      <c r="U260" s="34"/>
      <c r="V260" s="34"/>
      <c r="W260" s="34"/>
      <c r="X260" s="34"/>
      <c r="Y260" s="34"/>
      <c r="Z260" s="34"/>
      <c r="AA260" s="34"/>
      <c r="AB260" s="34"/>
      <c r="AC260" s="34"/>
      <c r="AD260" s="34"/>
      <c r="AE260" s="34"/>
      <c r="AR260" s="197" t="s">
        <v>276</v>
      </c>
      <c r="AT260" s="197" t="s">
        <v>131</v>
      </c>
      <c r="AU260" s="197" t="s">
        <v>86</v>
      </c>
      <c r="AY260" s="17" t="s">
        <v>128</v>
      </c>
      <c r="BE260" s="198">
        <f>IF(N260="základní",J260,0)</f>
        <v>0</v>
      </c>
      <c r="BF260" s="198">
        <f>IF(N260="snížená",J260,0)</f>
        <v>0</v>
      </c>
      <c r="BG260" s="198">
        <f>IF(N260="zákl. přenesená",J260,0)</f>
        <v>0</v>
      </c>
      <c r="BH260" s="198">
        <f>IF(N260="sníž. přenesená",J260,0)</f>
        <v>0</v>
      </c>
      <c r="BI260" s="198">
        <f>IF(N260="nulová",J260,0)</f>
        <v>0</v>
      </c>
      <c r="BJ260" s="17" t="s">
        <v>84</v>
      </c>
      <c r="BK260" s="198">
        <f>ROUND(I260*H260,2)</f>
        <v>0</v>
      </c>
      <c r="BL260" s="17" t="s">
        <v>276</v>
      </c>
      <c r="BM260" s="197" t="s">
        <v>459</v>
      </c>
    </row>
    <row r="261" spans="1:65" s="2" customFormat="1" ht="6.95" customHeight="1">
      <c r="A261" s="34"/>
      <c r="B261" s="54"/>
      <c r="C261" s="55"/>
      <c r="D261" s="55"/>
      <c r="E261" s="55"/>
      <c r="F261" s="55"/>
      <c r="G261" s="55"/>
      <c r="H261" s="55"/>
      <c r="I261" s="55"/>
      <c r="J261" s="55"/>
      <c r="K261" s="55"/>
      <c r="L261" s="39"/>
      <c r="M261" s="34"/>
      <c r="O261" s="34"/>
      <c r="P261" s="34"/>
      <c r="Q261" s="34"/>
      <c r="R261" s="34"/>
      <c r="S261" s="34"/>
      <c r="T261" s="34"/>
      <c r="U261" s="34"/>
      <c r="V261" s="34"/>
      <c r="W261" s="34"/>
      <c r="X261" s="34"/>
      <c r="Y261" s="34"/>
      <c r="Z261" s="34"/>
      <c r="AA261" s="34"/>
      <c r="AB261" s="34"/>
      <c r="AC261" s="34"/>
      <c r="AD261" s="34"/>
      <c r="AE261" s="34"/>
    </row>
  </sheetData>
  <sheetProtection algorithmName="SHA-512" hashValue="ao6xSANn4qoiF8y96gzvEHMSHVcxn+0wOkpY3QzTKrZKJojPjdpQ+M2ma1qzGhjYgtwNKb7/JvKHEuwwhJafSw==" saltValue="kLStv4RDLbDm/pdNPvkIlhbHTR3Nht1gsm0fg8JaY8N+BlQ/+CcpaRIHav9durLrrtsRQFTmYG81L6INzoVzvw==" spinCount="100000" sheet="1" objects="1" scenarios="1" formatColumns="0" formatRows="0" autoFilter="0"/>
  <autoFilter ref="C129:K260"/>
  <mergeCells count="9">
    <mergeCell ref="E87:H87"/>
    <mergeCell ref="E120:H120"/>
    <mergeCell ref="E122:H122"/>
    <mergeCell ref="L2:V2"/>
    <mergeCell ref="E7:H7"/>
    <mergeCell ref="E9:H9"/>
    <mergeCell ref="E18:H18"/>
    <mergeCell ref="E27:H27"/>
    <mergeCell ref="E85:H85"/>
  </mergeCells>
  <pageMargins left="0.39374999999999999" right="0.39374999999999999" top="0.39374999999999999" bottom="0.39374999999999999" header="0" footer="0"/>
  <pageSetup paperSize="9" fitToHeight="100" orientation="landscape" blackAndWhite="1"/>
  <headerFooter>
    <oddFooter>&amp;CStrana &amp;P z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6</vt:i4>
      </vt:variant>
    </vt:vector>
  </HeadingPairs>
  <TitlesOfParts>
    <vt:vector size="9" baseType="lpstr">
      <vt:lpstr>Rekapitulace stavby</vt:lpstr>
      <vt:lpstr>000-005.1 - Bourací práce</vt:lpstr>
      <vt:lpstr>000-005.2 - Nové konstrukce</vt:lpstr>
      <vt:lpstr>'000-005.1 - Bourací práce'!Názvy_tisku</vt:lpstr>
      <vt:lpstr>'000-005.2 - Nové konstrukce'!Názvy_tisku</vt:lpstr>
      <vt:lpstr>'Rekapitulace stavby'!Názvy_tisku</vt:lpstr>
      <vt:lpstr>'000-005.1 - Bourací práce'!Oblast_tisku</vt:lpstr>
      <vt:lpstr>'000-005.2 - Nové konstrukce'!Oblast_tisku</vt:lpstr>
      <vt:lpstr>'Rekapitulace stavby'!Oblast_tisku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Lukáš Klouda</dc:creator>
  <cp:lastModifiedBy>Uzivatel</cp:lastModifiedBy>
  <dcterms:created xsi:type="dcterms:W3CDTF">2025-04-09T18:57:26Z</dcterms:created>
  <dcterms:modified xsi:type="dcterms:W3CDTF">2025-04-14T10:46:07Z</dcterms:modified>
</cp:coreProperties>
</file>